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uniagraria-my.sharepoint.com/personal/roncancio_nora_uniagraria_edu_co/Documents/INVESTIGACIÓN FORMATIVA/OPCIONES  DE GRADO/REVISIÓN PROCEDIMIENTO CALIDAD/2025-ACT PROCEDIMIENTO OPCIONES DE GRADO/Resolución 1894/"/>
    </mc:Choice>
  </mc:AlternateContent>
  <xr:revisionPtr revIDLastSave="0" documentId="8_{041C7651-EDAB-4FF4-AB7C-59EAFEEA09B9}" xr6:coauthVersionLast="47" xr6:coauthVersionMax="47" xr10:uidLastSave="{00000000-0000-0000-0000-000000000000}"/>
  <bookViews>
    <workbookView xWindow="1080" yWindow="-120" windowWidth="19530" windowHeight="11760" tabRatio="815" activeTab="2" xr2:uid="{00000000-000D-0000-FFFF-FFFF00000000}"/>
  </bookViews>
  <sheets>
    <sheet name="Manual del usuario" sheetId="4" r:id="rId1"/>
    <sheet name="1. Fmto. Rúbrica" sheetId="2" r:id="rId2"/>
    <sheet name="2. Fmto. Evaluación" sheetId="1" r:id="rId3"/>
    <sheet name="Control de cambios" sheetId="3" state="hidden" r:id="rId4"/>
    <sheet name="DATOS " sheetId="5" state="hidden" r:id="rId5"/>
  </sheets>
  <definedNames>
    <definedName name="Administración_Financiera_y_de_Sistemas">'Control de cambios'!$A$79:$A$81</definedName>
    <definedName name="Contaduría_Pública">'Control de cambios'!$B$79:$B$80</definedName>
    <definedName name="Derecho">'Control de cambios'!$A$84:$A$86</definedName>
    <definedName name="Especialización_en_Agronegocios">'Control de cambios'!$D$79</definedName>
    <definedName name="Especialización_en_Bienestar_Animal_y_Etología">'Control de cambios'!$C$89</definedName>
    <definedName name="Especialización_Legislación_Rural_y_Ordenamiento_Territorial">'Control de cambios'!$B$84:$B$85</definedName>
    <definedName name="Especialización_SGI">'Control de cambios'!$C$79</definedName>
    <definedName name="Especialización_SIHGA">'Control de cambios'!$F$72</definedName>
    <definedName name="Facultad_Ciencias_Económicas_Administrativas_y_Contables">'Control de cambios'!$C$63:$C$66</definedName>
    <definedName name="Facultad_de_Ciencias_Agrarias">'Control de cambios'!$E$63:$E$65</definedName>
    <definedName name="Facultad_de_Ciencias_Jurídicas_y_Humanidades">'Control de cambios'!$D$63:$D$64</definedName>
    <definedName name="Facultad_de_Educación">'Control de cambios'!$F$63</definedName>
    <definedName name="Facultad_de_Ingeniería">'Control de cambios'!$B$63:$B$68</definedName>
    <definedName name="Ingeniería_Agroindustrial">'Control de cambios'!$B$72</definedName>
    <definedName name="Ingeniería_Civil">'Control de cambios'!$E$72:$E$74</definedName>
    <definedName name="Ingeniería_de_Alimentos">'Control de cambios'!$A$72:$A$76</definedName>
    <definedName name="Ingeniería_Industrial">'Control de cambios'!$C$72</definedName>
    <definedName name="Ingeniería_Mecatrónica">'Control de cambios'!$D$72</definedName>
    <definedName name="Línea_en_Ciencias_Naturales_y_Educación_Ambiental">'Control de cambios'!$A$94:$A$95</definedName>
    <definedName name="Medicina_Veterinaria">'Control de cambios'!$A$89:$A$91</definedName>
    <definedName name="Zootecnia">'Control de cambios'!$B$89:$B$90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5" l="1"/>
  <c r="G5" i="5" s="1"/>
  <c r="H5" i="5" s="1"/>
  <c r="C1" i="5"/>
  <c r="C7" i="5" s="1"/>
  <c r="D7" i="5" s="1"/>
  <c r="E42" i="3"/>
  <c r="E43" i="3"/>
  <c r="E44" i="3"/>
  <c r="E41" i="3"/>
  <c r="E38" i="3"/>
  <c r="E39" i="3"/>
  <c r="E40" i="3"/>
  <c r="E37" i="3"/>
  <c r="G52" i="2" s="1"/>
  <c r="C44" i="1" s="1"/>
  <c r="E36" i="3"/>
  <c r="E35" i="3"/>
  <c r="E34" i="3"/>
  <c r="E33" i="3"/>
  <c r="G46" i="2" s="1"/>
  <c r="C42" i="1" s="1"/>
  <c r="E31" i="3"/>
  <c r="E32" i="3"/>
  <c r="E30" i="3"/>
  <c r="E26" i="3"/>
  <c r="E27" i="3"/>
  <c r="E28" i="3"/>
  <c r="E29" i="3"/>
  <c r="E25" i="3"/>
  <c r="G36" i="2" s="1"/>
  <c r="C40" i="1" s="1"/>
  <c r="E21" i="3"/>
  <c r="E22" i="3"/>
  <c r="E23" i="3"/>
  <c r="E24" i="3"/>
  <c r="E19" i="3"/>
  <c r="E18" i="3"/>
  <c r="E17" i="3"/>
  <c r="G26" i="2" s="1"/>
  <c r="C38" i="1" s="1"/>
  <c r="G57" i="2" l="1"/>
  <c r="C45" i="1" s="1"/>
  <c r="G8" i="5"/>
  <c r="H8" i="5" s="1"/>
  <c r="G10" i="5"/>
  <c r="H10" i="5" s="1"/>
  <c r="G2" i="5"/>
  <c r="H2" i="5" s="1"/>
  <c r="G3" i="5"/>
  <c r="H3" i="5" s="1"/>
  <c r="G6" i="5"/>
  <c r="H6" i="5" s="1"/>
  <c r="G9" i="5"/>
  <c r="H9" i="5" s="1"/>
  <c r="G4" i="5"/>
  <c r="H4" i="5" s="1"/>
  <c r="G7" i="5"/>
  <c r="H7" i="5" s="1"/>
  <c r="C3" i="5"/>
  <c r="D3" i="5" s="1"/>
  <c r="C4" i="5"/>
  <c r="D4" i="5" s="1"/>
  <c r="C9" i="5"/>
  <c r="D9" i="5" s="1"/>
  <c r="C11" i="5"/>
  <c r="D11" i="5" s="1"/>
  <c r="C5" i="5"/>
  <c r="D5" i="5" s="1"/>
  <c r="C8" i="5"/>
  <c r="D8" i="5" s="1"/>
  <c r="C10" i="5"/>
  <c r="D10" i="5" s="1"/>
  <c r="C6" i="5"/>
  <c r="D6" i="5" s="1"/>
  <c r="C2" i="5"/>
  <c r="D2" i="5" s="1"/>
  <c r="G42" i="2"/>
  <c r="C41" i="1" s="1"/>
  <c r="G49" i="2"/>
  <c r="C43" i="1" s="1"/>
  <c r="E20" i="3"/>
  <c r="G30" i="2" s="1"/>
  <c r="C39" i="1" s="1"/>
  <c r="E15" i="3"/>
  <c r="E16" i="3"/>
  <c r="E14" i="3"/>
  <c r="E11" i="3"/>
  <c r="E12" i="3"/>
  <c r="E13" i="3"/>
  <c r="E10" i="3"/>
  <c r="E8" i="3"/>
  <c r="E9" i="3"/>
  <c r="E7" i="3"/>
  <c r="E6" i="3"/>
  <c r="E5" i="3"/>
  <c r="G10" i="2" l="1"/>
  <c r="C34" i="1" s="1"/>
  <c r="G22" i="2"/>
  <c r="C37" i="1" s="1"/>
  <c r="G13" i="2"/>
  <c r="C35" i="1" s="1"/>
  <c r="G17" i="2"/>
  <c r="C36" i="1" s="1"/>
  <c r="D46" i="1"/>
  <c r="E4" i="3"/>
  <c r="E3" i="3"/>
  <c r="E2" i="3"/>
  <c r="G6" i="2" l="1"/>
  <c r="C33" i="1" s="1"/>
  <c r="C46" i="1" s="1"/>
  <c r="G61" i="2" l="1"/>
  <c r="D49" i="1"/>
  <c r="D52" i="1" s="1"/>
</calcChain>
</file>

<file path=xl/sharedStrings.xml><?xml version="1.0" encoding="utf-8"?>
<sst xmlns="http://schemas.openxmlformats.org/spreadsheetml/2006/main" count="673" uniqueCount="387">
  <si>
    <t>MANUAL DEL USUARIO</t>
  </si>
  <si>
    <t>Estimado docente evaluador,</t>
  </si>
  <si>
    <r>
      <t xml:space="preserve">El presente documento fue elaborado con la finalidad de dinamizar el procedimiento de evaluación del informe final de investigación, basado en rúbricas.
A continuación se detalla el procedimiento para generar el </t>
    </r>
    <r>
      <rPr>
        <b/>
        <sz val="11"/>
        <color theme="1"/>
        <rFont val="Arial"/>
        <family val="2"/>
      </rPr>
      <t>formato de evaluación</t>
    </r>
    <r>
      <rPr>
        <sz val="11"/>
        <color theme="1"/>
        <rFont val="Arial"/>
        <family val="2"/>
      </rPr>
      <t xml:space="preserve"> que deberá ser firmado y entregado en el Programa Académico como evidencia de la evaluación del informe final de investigación.</t>
    </r>
  </si>
  <si>
    <r>
      <t xml:space="preserve">1. Seleccionar la hoja </t>
    </r>
    <r>
      <rPr>
        <b/>
        <sz val="11"/>
        <color theme="4"/>
        <rFont val="Arial"/>
        <family val="2"/>
      </rPr>
      <t>1. Fmto Rúbrica</t>
    </r>
    <r>
      <rPr>
        <sz val="11"/>
        <rFont val="Arial"/>
        <family val="2"/>
      </rPr>
      <t xml:space="preserve">. En esta hoja, usted encontrará la rúbrica que será utilizada para la evaluación del informe final de investigación, el cual consta de diez (10) criterios de evaluación que pueden ser encontrados en la columna </t>
    </r>
    <r>
      <rPr>
        <b/>
        <sz val="11"/>
        <color theme="5"/>
        <rFont val="Arial"/>
        <family val="2"/>
      </rPr>
      <t>Criterios/Ponderación</t>
    </r>
    <r>
      <rPr>
        <sz val="11"/>
        <rFont val="Arial"/>
        <family val="2"/>
      </rPr>
      <t>; los que a su vez, contienen de 1 a 5 aspectos dependiendo del criterio.</t>
    </r>
  </si>
  <si>
    <r>
      <t xml:space="preserve">2. El evaluador debe evaluar los aspectos como "Excelente, Regular o Deficiente", seleccionando la opción en la columna </t>
    </r>
    <r>
      <rPr>
        <b/>
        <sz val="11"/>
        <color theme="5"/>
        <rFont val="Arial"/>
        <family val="2"/>
      </rPr>
      <t>Calificación</t>
    </r>
    <r>
      <rPr>
        <sz val="11"/>
        <color theme="1"/>
        <rFont val="Arial"/>
        <family val="2"/>
      </rPr>
      <t xml:space="preserve">. El sistema le atribuirá a cada uno de ellos un puntaje específico; y la suma total del puntaje obtenido por criterio será calculada automáticamente por el sistema y será presentada en la columna </t>
    </r>
    <r>
      <rPr>
        <b/>
        <sz val="11"/>
        <color theme="5"/>
        <rFont val="Arial"/>
        <family val="2"/>
      </rPr>
      <t>Puntaje</t>
    </r>
    <r>
      <rPr>
        <sz val="11"/>
        <rFont val="Arial"/>
        <family val="2"/>
      </rPr>
      <t>.</t>
    </r>
  </si>
  <si>
    <r>
      <t xml:space="preserve">3. En la parte inferior de la hoja  </t>
    </r>
    <r>
      <rPr>
        <b/>
        <sz val="11"/>
        <color theme="4"/>
        <rFont val="Arial"/>
        <family val="2"/>
      </rPr>
      <t>1. Fomto Rúbrica</t>
    </r>
    <r>
      <rPr>
        <sz val="11"/>
        <rFont val="Arial"/>
        <family val="2"/>
      </rPr>
      <t xml:space="preserve"> es posible observar el</t>
    </r>
    <r>
      <rPr>
        <b/>
        <sz val="11"/>
        <color theme="5"/>
        <rFont val="Arial"/>
        <family val="2"/>
      </rPr>
      <t xml:space="preserve"> Puntaje total </t>
    </r>
    <r>
      <rPr>
        <sz val="11"/>
        <rFont val="Arial"/>
        <family val="2"/>
      </rPr>
      <t xml:space="preserve">obtenido por el estudiante para el informe final de investigación presentada. </t>
    </r>
  </si>
  <si>
    <r>
      <t xml:space="preserve">4. Con la información suministrada en la hoja </t>
    </r>
    <r>
      <rPr>
        <b/>
        <sz val="11"/>
        <color theme="4"/>
        <rFont val="Arial"/>
        <family val="2"/>
      </rPr>
      <t>1. Fmato Rúbrica</t>
    </r>
    <r>
      <rPr>
        <sz val="11"/>
        <color theme="1"/>
        <rFont val="Arial"/>
        <family val="2"/>
      </rPr>
      <t xml:space="preserve"> se generará el formato de evaluación (</t>
    </r>
    <r>
      <rPr>
        <b/>
        <sz val="11"/>
        <color theme="4"/>
        <rFont val="Arial"/>
        <family val="2"/>
      </rPr>
      <t>2. Fmto.Evaluación</t>
    </r>
    <r>
      <rPr>
        <sz val="11"/>
        <color theme="1"/>
        <rFont val="Arial"/>
        <family val="2"/>
      </rPr>
      <t>) y se determinará el concepto de la evaluación: Aprobado o Reprobado.</t>
    </r>
  </si>
  <si>
    <r>
      <t xml:space="preserve">5. Por último, para completar el </t>
    </r>
    <r>
      <rPr>
        <b/>
        <sz val="11"/>
        <color theme="1"/>
        <rFont val="Arial"/>
        <family val="2"/>
      </rPr>
      <t>Formato de evaluación,</t>
    </r>
    <r>
      <rPr>
        <sz val="11"/>
        <color theme="1"/>
        <rFont val="Arial"/>
        <family val="2"/>
      </rPr>
      <t xml:space="preserve"> el evaluador deberá suministrar las siguientes informaciones: </t>
    </r>
    <r>
      <rPr>
        <b/>
        <sz val="11"/>
        <color theme="5"/>
        <rFont val="Arial"/>
        <family val="2"/>
      </rPr>
      <t>Datos de quien evalúa</t>
    </r>
    <r>
      <rPr>
        <sz val="11"/>
        <color theme="1"/>
        <rFont val="Arial"/>
        <family val="2"/>
      </rPr>
      <t xml:space="preserve"> y </t>
    </r>
    <r>
      <rPr>
        <b/>
        <sz val="11"/>
        <color theme="5"/>
        <rFont val="Arial"/>
        <family val="2"/>
      </rPr>
      <t>Datos de estudiante</t>
    </r>
    <r>
      <rPr>
        <sz val="11"/>
        <color theme="1"/>
        <rFont val="Arial"/>
        <family val="2"/>
      </rPr>
      <t xml:space="preserve">. </t>
    </r>
  </si>
  <si>
    <t>Gracias por su colaboración!</t>
  </si>
  <si>
    <t xml:space="preserve">PROCEDIMIENTO OPCION DE GRADO </t>
  </si>
  <si>
    <t>Versión: 1</t>
  </si>
  <si>
    <t>Fecha: agosto 11 de 2025</t>
  </si>
  <si>
    <t>Criterios / Ponderación</t>
  </si>
  <si>
    <t>Excelente</t>
  </si>
  <si>
    <t xml:space="preserve">Regular </t>
  </si>
  <si>
    <t>Deficiente</t>
  </si>
  <si>
    <t>Calificación</t>
  </si>
  <si>
    <t>Puntaje (0 a 5)</t>
  </si>
  <si>
    <t>1. Título (5%)</t>
  </si>
  <si>
    <t>Precisa el tema de investigación y éste se enmarca en las líneas de investigación institucionales.</t>
  </si>
  <si>
    <t>Precisa el tema de investigación pero no se enmarca en las líneas de investigación institucionales.</t>
  </si>
  <si>
    <t>No precisa el tema de investigación.</t>
  </si>
  <si>
    <t>Indica a quiénes benefició  y en dónde se desarrolló el proyecto de investigación.</t>
  </si>
  <si>
    <t>Indica a quiénes benefició  o en dónde se desarrolló el proyecto de investigación.</t>
  </si>
  <si>
    <t>No indica a quiénes benefició ni en dónde se desarrolló el proyecto de investigación.</t>
  </si>
  <si>
    <t xml:space="preserve">El título contiene máximo 15 palabras sin considerar artículos y preposiciones y se comprende el objeto del proyecto. </t>
  </si>
  <si>
    <t>El titulo contiene más de 15 palabras sin considerar artículos y preposiciones y se comprende el objeto del proyecto.</t>
  </si>
  <si>
    <t>El titulo contiene más de 15 palabras sin considerar artículos y preposiciones y no se comprende el objeto del proyecto.</t>
  </si>
  <si>
    <t>2. Resumen (5%)</t>
  </si>
  <si>
    <t>Describe en máximo 500 palabras la necesidad identificada y la forma como se resolvió utilizando los métodos definidos para la investigación.</t>
  </si>
  <si>
    <t>No describe la necesidad identificada, pero menciona métodos utilizados en la investigación o viceversa.</t>
  </si>
  <si>
    <t>No describe la necesidad identificada ni la forma como se resolvió..</t>
  </si>
  <si>
    <t>Menciona los objetivos y la metodología, así como los resultados y conclusiones de la investigación.</t>
  </si>
  <si>
    <t>Menciona los objetivos y  metodología, pero no los resultados ni las conclusiones de la investigación o viceversa.</t>
  </si>
  <si>
    <t xml:space="preserve">No menciona  objetivos, metodología,  resultados ni conclusiones de la investigación. </t>
  </si>
  <si>
    <t>3. Introducción</t>
  </si>
  <si>
    <t>3.1. Definición del problema (5%)</t>
  </si>
  <si>
    <t xml:space="preserve">Argumenta y delimita el objeto de estudio del ejercicio investigativo. </t>
  </si>
  <si>
    <t>Argumenta pero no delimita el  objeto de estudio.</t>
  </si>
  <si>
    <t>Utiliza argumentos inadecuados y no delimita el objeto de estudio.</t>
  </si>
  <si>
    <t>Describe la  necesidad identificada (planteamiento del problema), argumentando con estudios, informes, diagnósticos debidamente citados en el cuerpo del texto.</t>
  </si>
  <si>
    <t>Describe la  necesidad identificada pero no  la argumenta con estudios, informes y diagnósticos.</t>
  </si>
  <si>
    <t>No describe la  necesidad identificada ni la argumenta.</t>
  </si>
  <si>
    <t>La formulación del problema se  delimita a través de una pregunta o afirmación que contempla el qué, quiénes y en dónde y ésta es coherente con el planteamiento del problema.</t>
  </si>
  <si>
    <t>La formulación del problema se delimita a través de una pregunta o afirmación que contempla uno de los tres componentes de su estructura (qué, quiénes y en dónde) siendo coherente con el planteamiento del problema.</t>
  </si>
  <si>
    <t>El problema no se delimita a través de una pregunta y/o afirmación que contemple el qué, quiénes y en dónde ;a respuesta a la pregunta de investigación es dicotómica y  no es coherente con el planteamiento del problema.</t>
  </si>
  <si>
    <t>3.2. Justificación (5%)</t>
  </si>
  <si>
    <t>Describe y/o cuantifica desde una perspectiva teórica, metodológica, práctica o social  el impacto potencial de los resultados de la investigación, evidenciando a quienes benefició, es decir, el  para qué del proyecto.</t>
  </si>
  <si>
    <t>Identifica el impacto potencial de los resultados de la investigación pero no evidencia a quienes benefició.</t>
  </si>
  <si>
    <t>No identifica el impacto potencial de los resultados de la investigación ni evidencia a quienes benefició.</t>
  </si>
  <si>
    <t>Identifica y explica la transformación que se producirá si los resultados se transfieren a contexto real.</t>
  </si>
  <si>
    <t>Identifica pero no explica la transformación que se producirá si los resultados se transfieren a contexto real.</t>
  </si>
  <si>
    <t>No identifica ni explica la transformación que se producirá si los resultados se transfieren a contexto real.</t>
  </si>
  <si>
    <t>Describe la relevancia que tiene el estudio para las políticas institucionales, para la carrera o profesión, para la universidad y para la sociedad en general.</t>
  </si>
  <si>
    <t>Describe la relevancia que tiene el estudio para las políticas institucionales sin mencionar la aplicación para la profesión, la universidad y la sociedad.</t>
  </si>
  <si>
    <t>No describe la relevancia que tiene el estudio para las políticas institucionales ni menciona la aplicación para la profesión, la universidad y la sociedad.</t>
  </si>
  <si>
    <t>La justificación es coherente con la problemática y los objetivos del proyecto.</t>
  </si>
  <si>
    <t>La justificación no es completamente coherente y/o clara con la problemática o los objetivos del proyecto.</t>
  </si>
  <si>
    <t>La justificación no es coherente con la problemática y los objetivos del proyecto.</t>
  </si>
  <si>
    <t>3.3. Objetivo general (5%)</t>
  </si>
  <si>
    <t>Formula un objetivo utilizando un verbo en infinitivo.</t>
  </si>
  <si>
    <t>Formula un objetivo utilizando más de un verbo en infinitivo.</t>
  </si>
  <si>
    <t>Formula un objetivo sin utilizar un verbo en infinitivo.</t>
  </si>
  <si>
    <t>El objetivo general presentado contiene en su redacción el  qué, el para qué y el cómo se realizó el proyecto de investigación.</t>
  </si>
  <si>
    <t>El objetivo presentado contiene en su redacción el  qué, pero no el para qué ni el cómo se realizó el proyecto de investigación.</t>
  </si>
  <si>
    <t xml:space="preserve"> El objetivo  no contiene en su redacción el  qué, el para qué y  el cómo se realizó el proyecto de investigación.</t>
  </si>
  <si>
    <t>El objetivo demuestra coherencia con el problema de la investigación y es alcanzable.</t>
  </si>
  <si>
    <t>El objetivo demuestra coherencia con el problema de la investigación y sin embargo no es alcanzable.</t>
  </si>
  <si>
    <t>El objetivo no demuestra coherencia con el problema de la investigación y no es alcanzable.</t>
  </si>
  <si>
    <t>3.4. Objetivos específicos (5%)</t>
  </si>
  <si>
    <t>Enuncia objetivos específicos utilizando para cada objetivo un  verbo en infinitivo e indicando  el qué, el para qué y el cómo.</t>
  </si>
  <si>
    <t>Enuncia objetivos específicos utilizando para cada objetivo más de un verbo en infinitivo e indicando  el qué, el para qué o el cómo.</t>
  </si>
  <si>
    <t>Enuncia objetivos específicos sin utilizar  verbos en infinitivo y no  indica  el qué, el para qué y el cómo.</t>
  </si>
  <si>
    <t xml:space="preserve">Formula al menos tres (3) objetivos específicos, indicando cómo se alcanzó la meta principal del proyecto. </t>
  </si>
  <si>
    <t>Formula al menos  tres (3) objetivos específicos, pero no garantizan alcanzar la meta principal del proyecto.</t>
  </si>
  <si>
    <t>Formula menos de tres objetivos específicos y estos no garantizan el alcance de la meta.</t>
  </si>
  <si>
    <t>Los objetivos específicos describen los resultados de forma medible.</t>
  </si>
  <si>
    <t>Plantea objetivos específicos, pero no es claro la forma de medición.</t>
  </si>
  <si>
    <t>Los objetivos específicos no son medibles.</t>
  </si>
  <si>
    <t>Puntaje (0 a 15)</t>
  </si>
  <si>
    <t>4. Marco Referencial (15%)</t>
  </si>
  <si>
    <t>El marco histórico describe la evolución en el tiempo del objeto de investigación.</t>
  </si>
  <si>
    <t>El marco histórico no describe la evolución en el tiempo del objeto de investigación.</t>
  </si>
  <si>
    <t>No presenta  marco histórico.</t>
  </si>
  <si>
    <t>En el marco teórico-conceptual se define el enfoque teórico y las categorías conceptuales.</t>
  </si>
  <si>
    <t>En el marco teórico-conceptual no se define el enfoque teórico y las categorías conceptuales.</t>
  </si>
  <si>
    <t>En el marco teórico-conceptual no presenta marco teórico.</t>
  </si>
  <si>
    <t>El marco geográfico caracteriza el contexto que impacta el  trabajo de investigación.</t>
  </si>
  <si>
    <t>El marco geográfico no caracteriza el contexto que impacta el  trabajo de investigación.</t>
  </si>
  <si>
    <t>No incluye marco geográfico.</t>
  </si>
  <si>
    <t>En el marco legal se relacionan y analizan a la luz del objeto de estudio, las normas vigentes.</t>
  </si>
  <si>
    <t>En el marco legal se relacionan y no se analizan a la luz del objeto de estudio, las normas vigentes.</t>
  </si>
  <si>
    <t>No incluye marco legal.</t>
  </si>
  <si>
    <t>En el estado del arte se incluye la revisión bibliográfica de producción investigativa de los últimos diez años, en torno al objeto de investigación. Esta revisión debe incluir estudios tanto nacionales como internacionales.</t>
  </si>
  <si>
    <t>En el estado del arte se incluye la revisión bibliográfica de producción investigativa de los últimos años, en torno al objeto de investigación. Esta revisión incluye solamente estudios nacionales.</t>
  </si>
  <si>
    <t>No presenta estado del arte.</t>
  </si>
  <si>
    <t>5. Diseño metodológico (15%)</t>
  </si>
  <si>
    <t>Identifica adecuadamente el enfoque metodológico cuantitativo, cualitativo o mixto.</t>
  </si>
  <si>
    <t>Presenta un enfoque metodológico inadecuado.</t>
  </si>
  <si>
    <t>No identifica el enfoque metodológico cuantitativo, cualitativo o mixto.</t>
  </si>
  <si>
    <t>Presenta y justifica el tipo de investigación, de diseño (experimental o no experimental y  las  técnicas de recolección de datos.</t>
  </si>
  <si>
    <t>Presenta y no justifica el tipo de investigación, de diseño (experimental o no experimental y  las  técnicas de recolección de datos.</t>
  </si>
  <si>
    <t>No presenta ni justifica el tipo de investigación, de diseño (experimental o no experimental y  las  técnicas de recolección de datos.</t>
  </si>
  <si>
    <t>De acuerdo con el enfoque metodológico  describe  las hipótesis o supuestos de trabajo, variables e indicadores de análisis.</t>
  </si>
  <si>
    <t>Las hipótesis o supuestos de trabajo, variables e indicadores de análisis no responden al enfoque metodológico.</t>
  </si>
  <si>
    <t>No describe  las hipótesis o supuestos de trabajo, variables e indicadores de análisis.</t>
  </si>
  <si>
    <t>Establece y justifica  la población (universo) y el tamaño de la muestra .</t>
  </si>
  <si>
    <t>Establece pero no justifica  la población (universo) y el tamaño de la muestra .</t>
  </si>
  <si>
    <t>Ni establece ni justifica  la población (universo) y el tamaño de la muestra .</t>
  </si>
  <si>
    <t>Describe técnicas de análisis pertinentes a la naturaleza de los datos.</t>
  </si>
  <si>
    <t>Describe  técnicas de análisis que no son pertinentes a la naturaleza de los datos.</t>
  </si>
  <si>
    <t>Describe  técnicas de análisis pertinentes a la naturaleza de los datos.</t>
  </si>
  <si>
    <t>Puntaje (0 a 20)</t>
  </si>
  <si>
    <t>6. Resultados y Discusión (20%)</t>
  </si>
  <si>
    <t>Los resultados presentados son coherentes con los objetivos del proyecto y son presentados de forma ordenada y clara, empleando lenguaje técnico pertinente para su adecuada comprensión.</t>
  </si>
  <si>
    <t xml:space="preserve">Los resultados presentados son coherentes con los objetivos del proyecto, pero no son tan ordenados y claros para su adecuada comprensión. </t>
  </si>
  <si>
    <t xml:space="preserve">Los resultados presentados no son coherentes con los objetivos del proyecto y no son presentados de forma ordenada y clara, empleando lenguaje técnico pertinente para su adecuada comprensión. </t>
  </si>
  <si>
    <t>Aplica técnicas de análisis pertinentes a la naturaleza de los datos.</t>
  </si>
  <si>
    <t>Utiliza inadecuadamente las   técnicas de análisis previamente establecidas.</t>
  </si>
  <si>
    <t>No aplica  técnicas de análisis pertinentes a la naturaleza de los datos.</t>
  </si>
  <si>
    <t>Realiza la discusión de los resultados a la luz del marco referencial.</t>
  </si>
  <si>
    <t>Realiza la discusión de los resultados sin tener en cuenta el marco referencial.</t>
  </si>
  <si>
    <t>No realiza la discusión de los resultados a la luz del marco referencial.</t>
  </si>
  <si>
    <t>7. Conclusiones (5%)</t>
  </si>
  <si>
    <t>Construye conclusiones como resultado  de la triangulación entre el marco teórico, los resultados obtenidos y su interpretación.</t>
  </si>
  <si>
    <t>Las conclusiones propuestas no son resultado de la triangulación entre el marco teórico, los resultados obtenidos y su interpretación.</t>
  </si>
  <si>
    <t>No construye conclusiones como resultado  de la triangulación.</t>
  </si>
  <si>
    <t>Las conclusiones responden puntualmente a los objetivos planteados.</t>
  </si>
  <si>
    <t>Las conclusiones responden parcialmente a los objetivos planteados.</t>
  </si>
  <si>
    <t>Las conclusiones no responden a los objetivos planteados.</t>
  </si>
  <si>
    <t>8. Recomendaciones (5%)</t>
  </si>
  <si>
    <t>Propone recomendaciones producto de los análisis realizados.</t>
  </si>
  <si>
    <t>Propone recomendaciones que no son producto de los análisis realizados.</t>
  </si>
  <si>
    <t>No propone recomendaciones.</t>
  </si>
  <si>
    <t>Propone alternativas pertinentes de transferencia de los resultados obtenidos a la comunidad.</t>
  </si>
  <si>
    <t>Propone alternativas de transferencia poco pertinentes.</t>
  </si>
  <si>
    <t>No propone alternativas de transferencia de los resultados obtenidos a la comunidad.</t>
  </si>
  <si>
    <t>9. Bibliografía (5%)</t>
  </si>
  <si>
    <t>El documento presenta alrededor de 50 referencias de las cuales, por lo menos, el 30% provienen de bases de datos en inglés.</t>
  </si>
  <si>
    <t>El documento presenta alrededor de 30 referencias.</t>
  </si>
  <si>
    <t>El documento presenta menos de 30 referencias.</t>
  </si>
  <si>
    <t>Aplica la norma internacional para referenciar  APA.</t>
  </si>
  <si>
    <t>Aplica inadecuadamente la norma internacional para referenciar APA</t>
  </si>
  <si>
    <t>No aplica la norma internacional de referenciación APA</t>
  </si>
  <si>
    <t>Las referencias relacionadas aparecen en el cuerpo del documento.</t>
  </si>
  <si>
    <t>Algunas de las referencias enunciadas en el texto se  relacionan en la bibliografía o algunas de las referencias que  aparecen en la bibliografía  no se citaron en el texto.</t>
  </si>
  <si>
    <t>Es notorio  el número de  referencias enunciadas en el texto que no se  relacionaron en la bibliografía y/o el número de referencias que  aparecen en la bibliografía  que no fueron citadas en el texto.</t>
  </si>
  <si>
    <t>Las referencias citadas reflejan la producción sobre el objeto de estudio en los últimos cinco (5) años.</t>
  </si>
  <si>
    <t>Las referencias citadas reflejan la producción sobre el tema, pero no incluyen la actualización de los últimos  cinco (5) años.</t>
  </si>
  <si>
    <t>Las referencias citadas no reflejan la producción sobre el objeto de estudio en los últimos cinco (5) años.</t>
  </si>
  <si>
    <t>10. Aspectos de forma (5%)</t>
  </si>
  <si>
    <t>No presenta errores ortográficos.</t>
  </si>
  <si>
    <t>Presenta pocos errores de ortografía en el desarrollo del texto.</t>
  </si>
  <si>
    <t>Presenta múltiples errores ortográficos en el cuerpo del texto.</t>
  </si>
  <si>
    <t>Logra comunicar las ideas a través de frases coherentes.</t>
  </si>
  <si>
    <t>Las ideas son confusas producto de la baja estructura en la redacción de las frases.</t>
  </si>
  <si>
    <t>No comunica adecuadamente las ideas a través de frases estructuradas.</t>
  </si>
  <si>
    <t>Existe coherencia entre párrafos, por lo tanto, se facilita la comprensión del texto.</t>
  </si>
  <si>
    <t>La coherencia entre párrafos no es continúa, afectando la adecuada comprensión del texto.</t>
  </si>
  <si>
    <t>No existe coherencia entre párrafos, por lo tanto, no se facilita la comprensión del texto.</t>
  </si>
  <si>
    <t>La presentación del documento  evidencia el cumplimiento de los parámetros de forma descritos en la norma APA.</t>
  </si>
  <si>
    <t>La presentación del documento  evidencia el cumplimiento de algunos de los parámetros de forma descritos en la  norma APA..</t>
  </si>
  <si>
    <t>La presentación del documento no evidencia el cumplimiento de los parámetros de forma descritos en la norma APA..</t>
  </si>
  <si>
    <t>PUNTAJE TOTAL</t>
  </si>
  <si>
    <t>Fecha:</t>
  </si>
  <si>
    <t xml:space="preserve">DATOS DE QUIEN EVALUA </t>
  </si>
  <si>
    <t xml:space="preserve">Nombre: </t>
  </si>
  <si>
    <t xml:space="preserve">Cargo: </t>
  </si>
  <si>
    <t>Facultad:</t>
  </si>
  <si>
    <t xml:space="preserve">FACULTAD DE INGENIERÍAS </t>
  </si>
  <si>
    <t>Programa:</t>
  </si>
  <si>
    <t>Seleccione:</t>
  </si>
  <si>
    <t xml:space="preserve">DATOS ESTUDIANTE UNO </t>
  </si>
  <si>
    <t>Nombre:</t>
  </si>
  <si>
    <t>ID:</t>
  </si>
  <si>
    <t xml:space="preserve">Teléfono: </t>
  </si>
  <si>
    <t>Correo Electrónico:</t>
  </si>
  <si>
    <t xml:space="preserve">Programa académico </t>
  </si>
  <si>
    <t>Ingeniería de Alimentos</t>
  </si>
  <si>
    <t>Título:</t>
  </si>
  <si>
    <t>Línea de Investigación del Programa:</t>
  </si>
  <si>
    <t>Agroindustria no Alimentaria</t>
  </si>
  <si>
    <t>Línea de Investigación Institucional:</t>
  </si>
  <si>
    <t>Emprendimiento e Innovación</t>
  </si>
  <si>
    <t xml:space="preserve">DATOS ESTUDIANTE DOS </t>
  </si>
  <si>
    <t xml:space="preserve">Seleccione: PROGRAMAS ACADÉMICOS </t>
  </si>
  <si>
    <t>Campo de Investigación Institucional:</t>
  </si>
  <si>
    <t xml:space="preserve">CRITERIOS DE EVALUACIÓN </t>
  </si>
  <si>
    <t xml:space="preserve">PUNTAJE DE EVALUACIÓN </t>
  </si>
  <si>
    <t>Puntaje máximo</t>
  </si>
  <si>
    <t>Título</t>
  </si>
  <si>
    <t>Resumen</t>
  </si>
  <si>
    <t>Definición del problema</t>
  </si>
  <si>
    <t>Justificación</t>
  </si>
  <si>
    <t>Objetivo general</t>
  </si>
  <si>
    <t>Objetivos específicos</t>
  </si>
  <si>
    <t>Marco referencial</t>
  </si>
  <si>
    <t>Diseño metodológico</t>
  </si>
  <si>
    <t>Resultados y Discusión</t>
  </si>
  <si>
    <t>Conclusiones</t>
  </si>
  <si>
    <t>Recomendaciones</t>
  </si>
  <si>
    <t>Bibliografía</t>
  </si>
  <si>
    <t>Aspectos de forma</t>
  </si>
  <si>
    <t>Total</t>
  </si>
  <si>
    <t>Calificación final</t>
  </si>
  <si>
    <t>Nota mínima aprobatoria</t>
  </si>
  <si>
    <t>Concepto</t>
  </si>
  <si>
    <t>Firma del Evaluador</t>
  </si>
  <si>
    <t>Criterios</t>
  </si>
  <si>
    <t>Ponderación</t>
  </si>
  <si>
    <t>Puntaje (0-100)</t>
  </si>
  <si>
    <t>Título (5%)</t>
  </si>
  <si>
    <t>Regular</t>
  </si>
  <si>
    <t>Resumen (5%)</t>
  </si>
  <si>
    <t>Definición del problema (5%)</t>
  </si>
  <si>
    <t xml:space="preserve"> Justificación (5%)</t>
  </si>
  <si>
    <t>Objetivo general (5%)</t>
  </si>
  <si>
    <t>Objetivos específicos (5%)</t>
  </si>
  <si>
    <t>Marco Referencial (15%)</t>
  </si>
  <si>
    <t>Diseño metodológico (15%)</t>
  </si>
  <si>
    <t>Resultados y discusión (20%)</t>
  </si>
  <si>
    <t>Conclusiones (5%)</t>
  </si>
  <si>
    <t>Recomendaciones (5%)</t>
  </si>
  <si>
    <t>Bibliografía (5%)</t>
  </si>
  <si>
    <t>Aspectos de forma (5%)</t>
  </si>
  <si>
    <t>Guía de verificación</t>
  </si>
  <si>
    <t>Nota</t>
  </si>
  <si>
    <t>81-100 puntos</t>
  </si>
  <si>
    <t>5.0</t>
  </si>
  <si>
    <t>61-80 puntos</t>
  </si>
  <si>
    <t>4.0</t>
  </si>
  <si>
    <t>41-60 puntos</t>
  </si>
  <si>
    <t>3.0</t>
  </si>
  <si>
    <t>21-40 puntos</t>
  </si>
  <si>
    <t>2.0</t>
  </si>
  <si>
    <t>0-20 puntos</t>
  </si>
  <si>
    <t>1.0</t>
  </si>
  <si>
    <t>CONCEPTO</t>
  </si>
  <si>
    <t>Nota final&gt;=3,00</t>
  </si>
  <si>
    <t>APROBADO</t>
  </si>
  <si>
    <t>Notal final&lt;3,00</t>
  </si>
  <si>
    <t>REPROBRADO</t>
  </si>
  <si>
    <t>Líneas de investigación institucionales</t>
  </si>
  <si>
    <t>Desarrollo Regional y Rural Sostenible</t>
  </si>
  <si>
    <t>Medio Ambiente y Sociedad</t>
  </si>
  <si>
    <t>Facultad</t>
  </si>
  <si>
    <t>Facultad_de_Ingeniería</t>
  </si>
  <si>
    <t>Facultad_Ciencias_Económicas_Administrativas_y_Contables</t>
  </si>
  <si>
    <t>Facultad_de_Ciencias_Jurídicas_y_Humanidades</t>
  </si>
  <si>
    <t>Facultad_de_Ciencias_Agrarias</t>
  </si>
  <si>
    <t>Facultad_de_Educación</t>
  </si>
  <si>
    <t>Facultad de Ingeniería</t>
  </si>
  <si>
    <t>Ingeniería_de_Alimentos</t>
  </si>
  <si>
    <t>Administración_Financiera_y_de_Sistemas</t>
  </si>
  <si>
    <t>Derecho</t>
  </si>
  <si>
    <t>Medicina_Veterinaria</t>
  </si>
  <si>
    <t>Línea_en_Ciencias_Naturales_y_Educación_Ambiental</t>
  </si>
  <si>
    <t>Facultad Ciencias Económicas Administrativas y Contables</t>
  </si>
  <si>
    <t>Ingeniería_Agroindustrial</t>
  </si>
  <si>
    <t>Contaduría_Pública</t>
  </si>
  <si>
    <t>Especialización_Legislación_Rural_y_Ordenamiento_Territorial</t>
  </si>
  <si>
    <t>Zootecnia</t>
  </si>
  <si>
    <t>Facultad de Ciencias Jurídicas y Humanidades</t>
  </si>
  <si>
    <t>Ingeniería_Industrial</t>
  </si>
  <si>
    <t>Especialización_SGI</t>
  </si>
  <si>
    <t>Especialización_en_Bienestar_Animal_y_Etología</t>
  </si>
  <si>
    <t>Facultad de Ciencias Agrarias</t>
  </si>
  <si>
    <t>Ingeniería_Mecatrónica</t>
  </si>
  <si>
    <t>Especialización_en_Agronegocios</t>
  </si>
  <si>
    <t>Facultad de Educación</t>
  </si>
  <si>
    <t>Ingeniería_Civil</t>
  </si>
  <si>
    <t>Especialización_SIHGA</t>
  </si>
  <si>
    <t>Calidad_e_Inocuidad_de_Alimentos</t>
  </si>
  <si>
    <t>Agroindustria_no_Alimentaria</t>
  </si>
  <si>
    <t>Gestión_de_Operaciones</t>
  </si>
  <si>
    <t>Gestión_y_transformación_de_Energía</t>
  </si>
  <si>
    <t>Fomento_al_Espíritu_Emprendedor</t>
  </si>
  <si>
    <t>Seguridad_e_Higiene_Industrial_y_Medio_Ambiente_Empresarial</t>
  </si>
  <si>
    <t>Biotecnología</t>
  </si>
  <si>
    <t>Problemas_Ambientales</t>
  </si>
  <si>
    <t>Procesos_y_Tecnologías_de_Conservación_Activa</t>
  </si>
  <si>
    <t>Problemáticas_Constructivas_Colombianas </t>
  </si>
  <si>
    <t>Comportamiento_fisiológico_de_frutas_y_hortalizas</t>
  </si>
  <si>
    <t>Diseños_de_procesos_y_productos_derivados_de_frutas_y_hortalizas</t>
  </si>
  <si>
    <t>Gestión_Financiera</t>
  </si>
  <si>
    <t>Contabilidad_Ambiental</t>
  </si>
  <si>
    <t>Integración_de_la_gestión_y_modelos_de_medición_para_el_desarrollo_organizacional</t>
  </si>
  <si>
    <t>Desarrollo_de_Agronegocios</t>
  </si>
  <si>
    <t>Sistemas_de_Gestión_Integrada</t>
  </si>
  <si>
    <t>Contabilidad_Rural</t>
  </si>
  <si>
    <t>Investigación_en_Innovación_y_Tecnología</t>
  </si>
  <si>
    <t>Retos_y_Trasformaciones_del_Derecho</t>
  </si>
  <si>
    <t>Derecho_Agrario</t>
  </si>
  <si>
    <t>Derecho_Ambiental_y_Desarrollo_Sostenible</t>
  </si>
  <si>
    <t>Derecho_Rural</t>
  </si>
  <si>
    <t>Medicina_y_Cirugía_Animal</t>
  </si>
  <si>
    <t>Análisis_económico_y_financiero_en_sistemas_de_producción_animal_y_agronegocios</t>
  </si>
  <si>
    <t>Ciencia_del_Bienestar_Animal_Etología_y_Bioética</t>
  </si>
  <si>
    <t>Bienestar_Animal</t>
  </si>
  <si>
    <t>Producción_Animal</t>
  </si>
  <si>
    <t>Salud_Pública_y_Seguridad_Alimentaria</t>
  </si>
  <si>
    <t>Enseñanza_de_las_ciencias_en_educación_Superior</t>
  </si>
  <si>
    <t>Interculturalidad_y_prácticas_pedagógicas_en_contextos_urbanos_y_rurales</t>
  </si>
  <si>
    <t>Grupo</t>
  </si>
  <si>
    <t xml:space="preserve">Seleccione: FACULTAD O CENTRO DE POSGRADOS </t>
  </si>
  <si>
    <t>SubGrupo</t>
  </si>
  <si>
    <t>Valor</t>
  </si>
  <si>
    <t xml:space="preserve">LÍNEAS DE INVESTIGACIÓN </t>
  </si>
  <si>
    <t xml:space="preserve">PROGRAMAS ACADÉMICOS </t>
  </si>
  <si>
    <t xml:space="preserve">CAMPOS DE INVESTIGACION </t>
  </si>
  <si>
    <t>Administración de Empresas (Virtual)</t>
  </si>
  <si>
    <t>Calidad e  Inocuidad alimentaria</t>
  </si>
  <si>
    <t>ALIMENTOS</t>
  </si>
  <si>
    <t>Sostenibildad y sustentabilidad</t>
  </si>
  <si>
    <t xml:space="preserve">FACULTAD DE CIENCIAS ECONOMICAS, ADMINISTRATIVAS Y CONTABLES </t>
  </si>
  <si>
    <t>Administración Financiera y de Sistemas</t>
  </si>
  <si>
    <t>Desarrollo e innovación de productos</t>
  </si>
  <si>
    <t>Región y ruralidad</t>
  </si>
  <si>
    <t xml:space="preserve">FACULTAD DE CIENCIAS JURÍDICAS Y SOCIALES </t>
  </si>
  <si>
    <t>Contaduría Pública</t>
  </si>
  <si>
    <t>Ingeniería de alimentos</t>
  </si>
  <si>
    <t>Innovación socioagrarista y cultura del emprendimiento</t>
  </si>
  <si>
    <t xml:space="preserve">FACULTAD DE CIENCIAS AGRARIAS </t>
  </si>
  <si>
    <t>Ingeniería Agroindustrial</t>
  </si>
  <si>
    <t xml:space="preserve">FACULTAD DE EDUCACIÓN </t>
  </si>
  <si>
    <t>Gestión de Operaciones</t>
  </si>
  <si>
    <t>Ingeniería Industrial</t>
  </si>
  <si>
    <t xml:space="preserve">CENTRO DE POSGRADOS </t>
  </si>
  <si>
    <t>Ingeniería Ambiental</t>
  </si>
  <si>
    <t>Gestión  y transformación de Energía</t>
  </si>
  <si>
    <t>Ingeniería Mecatrónica</t>
  </si>
  <si>
    <t>Ingeniería Civil</t>
  </si>
  <si>
    <t>Fomento al Espíritu Emprendedor</t>
  </si>
  <si>
    <t xml:space="preserve">CIVIL </t>
  </si>
  <si>
    <t>Problemas Ambientales</t>
  </si>
  <si>
    <t xml:space="preserve">Problemáticas Constructivas Colombianas </t>
  </si>
  <si>
    <t>Servicios ecosistémicos, cambio climático y gestión del riesgo</t>
  </si>
  <si>
    <t xml:space="preserve">AMBIENTAL </t>
  </si>
  <si>
    <t>Medicina Veterinaria</t>
  </si>
  <si>
    <t>Modelamiento y simulación ambiental</t>
  </si>
  <si>
    <t>Planificación y ordenamiento territorial</t>
  </si>
  <si>
    <t>Especialización en Bienestar Animal y Etología</t>
  </si>
  <si>
    <t>Seguridad e Higiene Industrial y Medio Ambiente Empresarial</t>
  </si>
  <si>
    <t>Especialización SIHGA</t>
  </si>
  <si>
    <t>Especialización en Derecho Procesal Agrario (Virtual)</t>
  </si>
  <si>
    <t>Gestión organizacional, finanzas y sostenibilidad</t>
  </si>
  <si>
    <t>Especialización en Educación en Contextos Rurales</t>
  </si>
  <si>
    <t>Contabilidad Social y Ambiental</t>
  </si>
  <si>
    <t xml:space="preserve">CONTADURÍA </t>
  </si>
  <si>
    <t>Especialización en Gestión de Agronegocios</t>
  </si>
  <si>
    <t>Contabilidad Rural</t>
  </si>
  <si>
    <t>Especialización en Legislación Rural y Ordenamiento Territorial</t>
  </si>
  <si>
    <t>Integración de la gestión y modelos de medición para el desarrollo organizacional</t>
  </si>
  <si>
    <t>Especialización SGI</t>
  </si>
  <si>
    <t>Especialización en Responsabilidad Ambiental y Sostenibilidad</t>
  </si>
  <si>
    <t>Desarrollo de Agronegocios</t>
  </si>
  <si>
    <t>Especialización en Agronegocios</t>
  </si>
  <si>
    <t>Especialización en Seguridad Industrial, Higiene y Gestión Ambiental</t>
  </si>
  <si>
    <t>Retos y Trasformaciones del Derecho</t>
  </si>
  <si>
    <t xml:space="preserve">DERECHO </t>
  </si>
  <si>
    <t>Especialización en Sistemas de Gestión Integrada de la Calidad, Medio Ambiente y Prevención de Riesgos Laborales</t>
  </si>
  <si>
    <t>Derecho Ambiental y Sostenibilidad</t>
  </si>
  <si>
    <t>Especialización en Salud Pública Veterinaria</t>
  </si>
  <si>
    <t xml:space="preserve">Derecho Agrario </t>
  </si>
  <si>
    <t xml:space="preserve">Maestría en Ingeniería </t>
  </si>
  <si>
    <t>Derecho Agrario</t>
  </si>
  <si>
    <t>Especialización en Legistalación Rural y ordenamiento territorial</t>
  </si>
  <si>
    <t>Derecho Ambiental y Desarrollo Sostenible</t>
  </si>
  <si>
    <t>Medicina y Cirugía Animal</t>
  </si>
  <si>
    <t>VETERINARIA</t>
  </si>
  <si>
    <t>Un Bienestar</t>
  </si>
  <si>
    <t>Salud Pública y Seguridad Alimentaria</t>
  </si>
  <si>
    <t>Análisis económico y financiero en sistemas de producción animal y agronegocios</t>
  </si>
  <si>
    <t xml:space="preserve">ZOOTECNIA </t>
  </si>
  <si>
    <t>Producción Animal</t>
  </si>
  <si>
    <t>Bienestar animal</t>
  </si>
  <si>
    <t xml:space="preserve">Esp. En Bienestar Animal y Etología </t>
  </si>
  <si>
    <t>Especialización en Salud pública veterinaria</t>
  </si>
  <si>
    <t>Innovaciones educativas en contextos rurales</t>
  </si>
  <si>
    <t xml:space="preserve">Especializaciónen Contextos Rurales </t>
  </si>
  <si>
    <t xml:space="preserve">PROCESO GESTIÓN DEL ESTUDIANTE
SUBPROCESO GESTIÓN DE GRADOS </t>
  </si>
  <si>
    <t>Código: FR-02-GE-GG-(PR-01)</t>
  </si>
  <si>
    <t xml:space="preserve">PROCESO GESTIÓN  DEL ESTUDIANTE
SUBPROCESO GESTIÓN DE GRADOS </t>
  </si>
  <si>
    <t xml:space="preserve">PROCEDIMIENTO OPCIÓN DE GRADO </t>
  </si>
  <si>
    <t xml:space="preserve">FORMATO RÚBRICA PARA EVALUAR INFORME FINAL </t>
  </si>
  <si>
    <t>Código:FR-02-GE-GG-(PR-01)</t>
  </si>
  <si>
    <t>FORMATO DE EVALUACIÓN  INFORME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</si>
</sst>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1"/>
      <name val="Calibri"/>
      <family val="2"/>
      <scheme val="minor"/>
    </font>
    <font>
      <sz val="9.5"/>
      <color rgb="FF333333"/>
      <name val="Arial"/>
      <family val="2"/>
    </font>
    <font>
      <sz val="9.5"/>
      <name val="Arial"/>
      <family val="2"/>
    </font>
    <font>
      <sz val="9.5"/>
      <color theme="1"/>
      <name val="Arial"/>
      <family val="2"/>
    </font>
    <font>
      <b/>
      <sz val="9.5"/>
      <color rgb="FF333333"/>
      <name val="Arial"/>
      <family val="2"/>
    </font>
    <font>
      <sz val="9.5"/>
      <color rgb="FF222222"/>
      <name val="Arial"/>
      <family val="2"/>
    </font>
    <font>
      <b/>
      <sz val="9.5"/>
      <color theme="1"/>
      <name val="Arial"/>
      <family val="2"/>
    </font>
    <font>
      <b/>
      <sz val="14"/>
      <color theme="1"/>
      <name val="Arial"/>
      <family val="2"/>
    </font>
    <font>
      <b/>
      <sz val="9.5"/>
      <name val="Arial"/>
      <family val="2"/>
    </font>
    <font>
      <b/>
      <sz val="11"/>
      <color theme="1"/>
      <name val="Arial"/>
      <family val="2"/>
    </font>
    <font>
      <sz val="11"/>
      <color theme="1"/>
      <name val="Arial"/>
      <family val="2"/>
    </font>
    <font>
      <b/>
      <sz val="11"/>
      <color theme="4"/>
      <name val="Arial"/>
      <family val="2"/>
    </font>
    <font>
      <sz val="11"/>
      <name val="Arial"/>
      <family val="2"/>
    </font>
    <font>
      <b/>
      <sz val="11"/>
      <color theme="5"/>
      <name val="Arial"/>
      <family val="2"/>
    </font>
    <font>
      <sz val="12"/>
      <color rgb="FF000000"/>
      <name val="Calibri"/>
      <family val="2"/>
      <scheme val="minor"/>
    </font>
    <font>
      <sz val="11"/>
      <color rgb="FF000000"/>
      <name val="Calibri"/>
      <family val="2"/>
      <scheme val="minor"/>
    </font>
    <font>
      <b/>
      <sz val="11"/>
      <color rgb="FF000000"/>
      <name val="Calibri"/>
      <family val="2"/>
      <scheme val="minor"/>
    </font>
    <font>
      <b/>
      <sz val="12"/>
      <color rgb="FF000000"/>
      <name val="Calibri"/>
      <family val="2"/>
      <scheme val="minor"/>
    </font>
    <font>
      <b/>
      <sz val="11"/>
      <color theme="0"/>
      <name val="Calibri"/>
      <family val="2"/>
      <scheme val="minor"/>
    </font>
    <font>
      <sz val="11"/>
      <color theme="1"/>
      <name val="Aptos"/>
      <family val="2"/>
    </font>
    <font>
      <sz val="10"/>
      <color theme="1"/>
      <name val="Aptos"/>
      <family val="2"/>
    </font>
    <font>
      <b/>
      <sz val="9.5"/>
      <color theme="0"/>
      <name val="Arial"/>
      <family val="2"/>
    </font>
    <font>
      <sz val="12"/>
      <color theme="1"/>
      <name val="Aptos"/>
      <family val="2"/>
    </font>
    <font>
      <b/>
      <sz val="12"/>
      <color theme="1"/>
      <name val="Aptos"/>
      <family val="2"/>
    </font>
    <font>
      <sz val="12"/>
      <color theme="1"/>
      <name val="Arial"/>
      <family val="2"/>
    </font>
    <font>
      <b/>
      <sz val="12"/>
      <color theme="0"/>
      <name val="Arial"/>
      <family val="2"/>
    </font>
    <font>
      <b/>
      <sz val="12"/>
      <color theme="1"/>
      <name val="Arial"/>
      <family val="2"/>
    </font>
    <font>
      <sz val="12"/>
      <name val="Arial"/>
      <family val="2"/>
    </font>
    <font>
      <sz val="12"/>
      <color theme="0"/>
      <name val="Arial"/>
      <family val="2"/>
    </font>
    <font>
      <sz val="12"/>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7"/>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rgb="FF008066"/>
        <bgColor indexed="64"/>
      </patternFill>
    </fill>
    <fill>
      <patternFill patternType="solid">
        <fgColor theme="0" tint="-0.249977111117893"/>
        <bgColor indexed="64"/>
      </patternFill>
    </fill>
  </fills>
  <borders count="4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medium">
        <color rgb="FFD4D4D4"/>
      </right>
      <top/>
      <bottom/>
      <diagonal/>
    </border>
    <border>
      <left style="medium">
        <color rgb="FFD4D4D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189">
    <xf numFmtId="0" fontId="0" fillId="0" borderId="0" xfId="0"/>
    <xf numFmtId="0" fontId="0" fillId="0" borderId="0" xfId="0" applyProtection="1">
      <protection locked="0"/>
    </xf>
    <xf numFmtId="1" fontId="0" fillId="0" borderId="0" xfId="0" applyNumberFormat="1"/>
    <xf numFmtId="0" fontId="5" fillId="3" borderId="0" xfId="0" applyFont="1" applyFill="1" applyAlignment="1">
      <alignment horizontal="center" vertical="center" wrapText="1"/>
    </xf>
    <xf numFmtId="1" fontId="4" fillId="0" borderId="0" xfId="0" applyNumberFormat="1" applyFont="1" applyAlignment="1">
      <alignment horizontal="center" vertical="center" wrapText="1"/>
    </xf>
    <xf numFmtId="0" fontId="4" fillId="0" borderId="0" xfId="0" applyFont="1" applyAlignment="1">
      <alignment horizontal="center" vertical="center"/>
    </xf>
    <xf numFmtId="0" fontId="4" fillId="0" borderId="0" xfId="0" applyFont="1"/>
    <xf numFmtId="0" fontId="6" fillId="0" borderId="0" xfId="0" applyFont="1" applyAlignment="1">
      <alignment vertical="center" wrapText="1"/>
    </xf>
    <xf numFmtId="1" fontId="4" fillId="0" borderId="0" xfId="0" applyNumberFormat="1" applyFont="1"/>
    <xf numFmtId="0" fontId="2" fillId="2" borderId="4" xfId="0" applyFont="1" applyFill="1" applyBorder="1" applyAlignment="1">
      <alignment horizontal="left" vertical="center" wrapText="1"/>
    </xf>
    <xf numFmtId="0" fontId="2" fillId="0" borderId="2" xfId="0" applyFont="1" applyBorder="1" applyAlignment="1">
      <alignment vertical="center" wrapText="1"/>
    </xf>
    <xf numFmtId="0" fontId="5" fillId="5" borderId="11" xfId="0" applyFont="1" applyFill="1" applyBorder="1" applyAlignment="1">
      <alignment horizontal="center" vertical="center" wrapText="1"/>
    </xf>
    <xf numFmtId="0" fontId="1" fillId="5" borderId="11" xfId="0" applyFont="1" applyFill="1" applyBorder="1" applyAlignment="1">
      <alignment horizontal="center" wrapText="1"/>
    </xf>
    <xf numFmtId="0" fontId="2" fillId="2" borderId="2" xfId="0" applyFont="1" applyFill="1" applyBorder="1" applyAlignment="1">
      <alignment horizontal="center" vertical="center" wrapText="1"/>
    </xf>
    <xf numFmtId="0" fontId="0" fillId="0" borderId="2" xfId="0" applyBorder="1"/>
    <xf numFmtId="0" fontId="2" fillId="2" borderId="0" xfId="0" applyFont="1" applyFill="1" applyAlignment="1">
      <alignment horizontal="center" vertical="center" wrapText="1"/>
    </xf>
    <xf numFmtId="0" fontId="1" fillId="7" borderId="2" xfId="0" applyFont="1" applyFill="1" applyBorder="1" applyAlignment="1">
      <alignment horizontal="left" vertical="center" wrapText="1"/>
    </xf>
    <xf numFmtId="0" fontId="1" fillId="7" borderId="2" xfId="0" applyFont="1" applyFill="1" applyBorder="1" applyAlignment="1">
      <alignment horizontal="center" vertical="center" wrapText="1"/>
    </xf>
    <xf numFmtId="0" fontId="0" fillId="0" borderId="2" xfId="0" applyBorder="1" applyAlignment="1">
      <alignment horizontal="center"/>
    </xf>
    <xf numFmtId="0" fontId="0" fillId="5" borderId="5" xfId="0" applyFill="1" applyBorder="1" applyAlignment="1">
      <alignment horizontal="center"/>
    </xf>
    <xf numFmtId="0" fontId="0" fillId="0" borderId="5" xfId="0" applyBorder="1"/>
    <xf numFmtId="0" fontId="0" fillId="0" borderId="7" xfId="0" applyBorder="1"/>
    <xf numFmtId="0" fontId="0" fillId="0" borderId="8" xfId="0" applyBorder="1"/>
    <xf numFmtId="2" fontId="8" fillId="9" borderId="2" xfId="0" applyNumberFormat="1" applyFont="1" applyFill="1" applyBorder="1" applyAlignment="1">
      <alignment horizontal="center" vertical="center"/>
    </xf>
    <xf numFmtId="0" fontId="0" fillId="2" borderId="0" xfId="0" applyFill="1"/>
    <xf numFmtId="0" fontId="0" fillId="2" borderId="13" xfId="0" applyFill="1" applyBorder="1"/>
    <xf numFmtId="0" fontId="0" fillId="2" borderId="14" xfId="0" applyFill="1" applyBorder="1"/>
    <xf numFmtId="0" fontId="0" fillId="2" borderId="15" xfId="0" applyFill="1" applyBorder="1"/>
    <xf numFmtId="0" fontId="0" fillId="2" borderId="16" xfId="0" applyFill="1" applyBorder="1"/>
    <xf numFmtId="0" fontId="11" fillId="2" borderId="0" xfId="0" applyFont="1" applyFill="1"/>
    <xf numFmtId="0" fontId="8" fillId="2" borderId="0" xfId="0" applyFont="1" applyFill="1"/>
    <xf numFmtId="0" fontId="11" fillId="2" borderId="17" xfId="0" applyFont="1" applyFill="1" applyBorder="1"/>
    <xf numFmtId="0" fontId="11" fillId="2" borderId="0" xfId="0" applyFont="1" applyFill="1" applyAlignment="1">
      <alignment vertical="center" wrapText="1"/>
    </xf>
    <xf numFmtId="0" fontId="0" fillId="2" borderId="17" xfId="0" applyFill="1" applyBorder="1"/>
    <xf numFmtId="0" fontId="0" fillId="2" borderId="18" xfId="0" applyFill="1" applyBorder="1"/>
    <xf numFmtId="0" fontId="0" fillId="2" borderId="19" xfId="0" applyFill="1" applyBorder="1"/>
    <xf numFmtId="0" fontId="0" fillId="2" borderId="20" xfId="0" applyFill="1" applyBorder="1"/>
    <xf numFmtId="0" fontId="2" fillId="2" borderId="2" xfId="0" applyFont="1" applyFill="1" applyBorder="1" applyAlignment="1">
      <alignment vertical="center" wrapText="1"/>
    </xf>
    <xf numFmtId="0" fontId="2" fillId="2" borderId="2" xfId="0" applyFont="1" applyFill="1" applyBorder="1" applyAlignment="1">
      <alignment horizontal="left" vertical="center" wrapText="1"/>
    </xf>
    <xf numFmtId="0" fontId="2" fillId="0" borderId="6" xfId="0" applyFont="1" applyBorder="1" applyAlignment="1">
      <alignment vertical="center" wrapText="1"/>
    </xf>
    <xf numFmtId="0" fontId="2" fillId="3" borderId="2" xfId="0" applyFont="1" applyFill="1" applyBorder="1" applyAlignment="1">
      <alignment vertical="center" wrapText="1"/>
    </xf>
    <xf numFmtId="0" fontId="2" fillId="0" borderId="2" xfId="0" applyFont="1" applyBorder="1" applyAlignment="1">
      <alignment horizontal="left" vertical="center" wrapText="1"/>
    </xf>
    <xf numFmtId="2" fontId="0" fillId="0" borderId="0" xfId="0" applyNumberFormat="1"/>
    <xf numFmtId="0" fontId="1" fillId="0" borderId="0" xfId="0" applyFont="1"/>
    <xf numFmtId="0" fontId="1" fillId="5" borderId="2" xfId="0" applyFont="1" applyFill="1" applyBorder="1"/>
    <xf numFmtId="0" fontId="1" fillId="5" borderId="5" xfId="0" applyFont="1" applyFill="1" applyBorder="1" applyAlignment="1">
      <alignment horizontal="center"/>
    </xf>
    <xf numFmtId="0" fontId="1" fillId="5" borderId="2" xfId="0" applyFont="1" applyFill="1" applyBorder="1" applyAlignment="1">
      <alignment horizontal="center"/>
    </xf>
    <xf numFmtId="0" fontId="0" fillId="0" borderId="2" xfId="0" applyBorder="1" applyAlignment="1">
      <alignment horizontal="left" vertical="center" wrapText="1"/>
    </xf>
    <xf numFmtId="0" fontId="15" fillId="0" borderId="2" xfId="0" applyFont="1" applyBorder="1" applyAlignment="1">
      <alignment horizontal="left" vertical="center" wrapText="1"/>
    </xf>
    <xf numFmtId="0" fontId="0" fillId="0" borderId="0" xfId="0" applyAlignment="1">
      <alignment horizontal="left" vertical="center" wrapText="1"/>
    </xf>
    <xf numFmtId="0" fontId="16" fillId="0" borderId="2" xfId="0" applyFont="1" applyBorder="1" applyAlignment="1">
      <alignment horizontal="left" vertical="center" wrapText="1"/>
    </xf>
    <xf numFmtId="0" fontId="0" fillId="0" borderId="5" xfId="0" applyBorder="1" applyAlignment="1">
      <alignment horizontal="left" vertical="center" wrapText="1"/>
    </xf>
    <xf numFmtId="0" fontId="1" fillId="10" borderId="2" xfId="0" applyFont="1" applyFill="1" applyBorder="1" applyAlignment="1">
      <alignment horizontal="left" vertical="center" wrapText="1"/>
    </xf>
    <xf numFmtId="0" fontId="16" fillId="3" borderId="2" xfId="0" applyFont="1" applyFill="1" applyBorder="1" applyAlignment="1">
      <alignment vertical="center" wrapText="1"/>
    </xf>
    <xf numFmtId="0" fontId="1" fillId="8" borderId="2" xfId="0" applyFont="1" applyFill="1" applyBorder="1" applyAlignment="1">
      <alignment horizontal="left" vertical="center" wrapText="1"/>
    </xf>
    <xf numFmtId="0" fontId="16" fillId="0" borderId="2" xfId="0" applyFont="1" applyBorder="1" applyAlignment="1">
      <alignment vertical="center" wrapText="1"/>
    </xf>
    <xf numFmtId="0" fontId="16" fillId="0" borderId="0" xfId="0" applyFont="1" applyAlignment="1">
      <alignment vertical="center" wrapText="1"/>
    </xf>
    <xf numFmtId="0" fontId="16" fillId="0" borderId="21" xfId="0" applyFont="1" applyBorder="1" applyAlignment="1">
      <alignment vertical="center" wrapText="1"/>
    </xf>
    <xf numFmtId="0" fontId="1" fillId="4" borderId="2" xfId="0" applyFont="1" applyFill="1" applyBorder="1" applyAlignment="1">
      <alignment horizontal="left" vertical="center" wrapText="1"/>
    </xf>
    <xf numFmtId="0" fontId="16" fillId="0" borderId="22" xfId="0" applyFont="1" applyBorder="1" applyAlignment="1">
      <alignment vertical="center" wrapText="1"/>
    </xf>
    <xf numFmtId="0" fontId="1" fillId="11" borderId="2" xfId="0" applyFont="1" applyFill="1" applyBorder="1" applyAlignment="1">
      <alignment horizontal="left" vertical="center" wrapText="1"/>
    </xf>
    <xf numFmtId="0" fontId="17" fillId="11" borderId="2" xfId="0" applyFont="1" applyFill="1" applyBorder="1" applyAlignment="1">
      <alignment horizontal="left" vertical="center" wrapText="1"/>
    </xf>
    <xf numFmtId="0" fontId="18" fillId="12" borderId="4"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 fillId="5" borderId="23" xfId="0" applyFont="1" applyFill="1" applyBorder="1"/>
    <xf numFmtId="0" fontId="22" fillId="13" borderId="2" xfId="0" applyFont="1" applyFill="1" applyBorder="1" applyAlignment="1">
      <alignment horizontal="center" vertical="center" wrapText="1"/>
    </xf>
    <xf numFmtId="0" fontId="22" fillId="13" borderId="4" xfId="0" applyFont="1" applyFill="1" applyBorder="1" applyAlignment="1">
      <alignment horizontal="center" vertical="center" wrapText="1"/>
    </xf>
    <xf numFmtId="0" fontId="4" fillId="0" borderId="2" xfId="0" applyFont="1" applyBorder="1" applyAlignment="1" applyProtection="1">
      <alignment horizontal="center" vertical="center"/>
      <protection locked="0"/>
    </xf>
    <xf numFmtId="0" fontId="3" fillId="0" borderId="2" xfId="0" applyFont="1" applyBorder="1" applyAlignment="1">
      <alignment horizontal="left" vertical="center" wrapText="1"/>
    </xf>
    <xf numFmtId="0" fontId="4" fillId="0" borderId="4" xfId="0" applyFont="1" applyBorder="1" applyAlignment="1" applyProtection="1">
      <alignment horizontal="center" vertical="center"/>
      <protection locked="0"/>
    </xf>
    <xf numFmtId="0" fontId="23" fillId="0" borderId="0" xfId="0" applyFont="1"/>
    <xf numFmtId="0" fontId="23" fillId="0" borderId="0" xfId="0" applyFont="1" applyProtection="1">
      <protection locked="0"/>
    </xf>
    <xf numFmtId="0" fontId="19" fillId="13" borderId="0" xfId="0" applyFont="1" applyFill="1" applyAlignment="1">
      <alignment horizontal="center" vertical="center"/>
    </xf>
    <xf numFmtId="0" fontId="20" fillId="2" borderId="26" xfId="0" applyFont="1" applyFill="1" applyBorder="1" applyAlignment="1">
      <alignment vertical="center"/>
    </xf>
    <xf numFmtId="0" fontId="20" fillId="2" borderId="28" xfId="0" applyFont="1" applyFill="1" applyBorder="1" applyAlignment="1">
      <alignment vertical="center"/>
    </xf>
    <xf numFmtId="0" fontId="23" fillId="2" borderId="30" xfId="0" applyFont="1" applyFill="1" applyBorder="1" applyAlignment="1">
      <alignment horizontal="center" vertical="center"/>
    </xf>
    <xf numFmtId="0" fontId="24" fillId="2" borderId="0" xfId="0" applyFont="1" applyFill="1" applyAlignment="1">
      <alignment horizontal="center" vertical="center"/>
    </xf>
    <xf numFmtId="0" fontId="23" fillId="2" borderId="31" xfId="0" applyFont="1" applyFill="1" applyBorder="1" applyAlignment="1">
      <alignment vertical="center"/>
    </xf>
    <xf numFmtId="0" fontId="25" fillId="2" borderId="30" xfId="0" applyFont="1" applyFill="1" applyBorder="1"/>
    <xf numFmtId="0" fontId="25" fillId="0" borderId="0" xfId="0" applyFont="1"/>
    <xf numFmtId="0" fontId="27" fillId="0" borderId="0" xfId="0" applyFont="1" applyProtection="1">
      <protection locked="0"/>
    </xf>
    <xf numFmtId="0" fontId="25" fillId="2" borderId="30" xfId="0" applyFont="1" applyFill="1" applyBorder="1" applyProtection="1">
      <protection locked="0"/>
    </xf>
    <xf numFmtId="0" fontId="25" fillId="2" borderId="30" xfId="0" applyFont="1" applyFill="1" applyBorder="1" applyAlignment="1">
      <alignment horizontal="left" wrapText="1"/>
    </xf>
    <xf numFmtId="0" fontId="25" fillId="2" borderId="30" xfId="0" applyFont="1" applyFill="1" applyBorder="1" applyAlignment="1">
      <alignment horizontal="left"/>
    </xf>
    <xf numFmtId="0" fontId="25" fillId="2" borderId="30" xfId="0" applyFont="1" applyFill="1" applyBorder="1" applyAlignment="1">
      <alignment wrapText="1"/>
    </xf>
    <xf numFmtId="0" fontId="28" fillId="2" borderId="30" xfId="0" applyFont="1" applyFill="1" applyBorder="1" applyAlignment="1">
      <alignment horizontal="left" wrapText="1"/>
    </xf>
    <xf numFmtId="0" fontId="25" fillId="2" borderId="30" xfId="0" applyFont="1" applyFill="1" applyBorder="1" applyAlignment="1">
      <alignment horizontal="left" vertical="center" wrapText="1"/>
    </xf>
    <xf numFmtId="0" fontId="26" fillId="13" borderId="2" xfId="0" applyFont="1" applyFill="1" applyBorder="1" applyAlignment="1">
      <alignment horizontal="center" vertical="center" wrapText="1"/>
    </xf>
    <xf numFmtId="0" fontId="26" fillId="13" borderId="28" xfId="0" applyFont="1" applyFill="1" applyBorder="1" applyAlignment="1">
      <alignment horizontal="center" vertical="center" wrapText="1"/>
    </xf>
    <xf numFmtId="2" fontId="25" fillId="2" borderId="2" xfId="0" applyNumberFormat="1" applyFont="1" applyFill="1" applyBorder="1" applyAlignment="1">
      <alignment horizontal="center" vertical="center" wrapText="1"/>
    </xf>
    <xf numFmtId="1" fontId="25" fillId="2" borderId="28" xfId="0" applyNumberFormat="1" applyFont="1" applyFill="1" applyBorder="1" applyAlignment="1">
      <alignment horizontal="center" vertical="center"/>
    </xf>
    <xf numFmtId="2" fontId="25" fillId="2" borderId="2" xfId="0" applyNumberFormat="1" applyFont="1" applyFill="1" applyBorder="1" applyAlignment="1">
      <alignment horizontal="center" vertical="center"/>
    </xf>
    <xf numFmtId="2" fontId="28" fillId="2" borderId="2" xfId="0" applyNumberFormat="1" applyFont="1" applyFill="1" applyBorder="1" applyAlignment="1">
      <alignment horizontal="center" vertical="center" wrapText="1"/>
    </xf>
    <xf numFmtId="0" fontId="25" fillId="2" borderId="28" xfId="0" applyFont="1" applyFill="1" applyBorder="1" applyAlignment="1">
      <alignment horizontal="center" vertical="center"/>
    </xf>
    <xf numFmtId="2" fontId="29" fillId="13" borderId="2" xfId="0" applyNumberFormat="1" applyFont="1" applyFill="1" applyBorder="1" applyAlignment="1">
      <alignment horizontal="center"/>
    </xf>
    <xf numFmtId="0" fontId="29" fillId="13" borderId="28" xfId="0" applyFont="1" applyFill="1" applyBorder="1" applyAlignment="1">
      <alignment horizontal="center"/>
    </xf>
    <xf numFmtId="0" fontId="25" fillId="0" borderId="30" xfId="0" applyFont="1" applyBorder="1"/>
    <xf numFmtId="0" fontId="25" fillId="0" borderId="31" xfId="0" applyFont="1" applyBorder="1"/>
    <xf numFmtId="2" fontId="25" fillId="0" borderId="28" xfId="0" applyNumberFormat="1" applyFont="1" applyBorder="1" applyAlignment="1">
      <alignment horizontal="center"/>
    </xf>
    <xf numFmtId="0" fontId="26" fillId="13" borderId="38" xfId="0" applyFont="1" applyFill="1" applyBorder="1" applyAlignment="1">
      <alignment horizontal="center"/>
    </xf>
    <xf numFmtId="0" fontId="25" fillId="0" borderId="39" xfId="0" applyFont="1" applyBorder="1"/>
    <xf numFmtId="0" fontId="25" fillId="0" borderId="40" xfId="0" applyFont="1" applyBorder="1"/>
    <xf numFmtId="0" fontId="25" fillId="0" borderId="41" xfId="0" applyFont="1" applyBorder="1"/>
    <xf numFmtId="0" fontId="0" fillId="2" borderId="2" xfId="0" applyFill="1" applyBorder="1" applyAlignment="1">
      <alignmen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10" borderId="2" xfId="0" applyFill="1" applyBorder="1" applyAlignment="1">
      <alignment vertical="center" wrapText="1"/>
    </xf>
    <xf numFmtId="0" fontId="0" fillId="10" borderId="2" xfId="0" applyFill="1" applyBorder="1" applyAlignment="1">
      <alignment vertical="center"/>
    </xf>
    <xf numFmtId="0" fontId="0" fillId="2" borderId="0" xfId="0" applyFill="1" applyAlignment="1">
      <alignment vertical="center" wrapText="1"/>
    </xf>
    <xf numFmtId="0" fontId="0" fillId="2" borderId="4" xfId="0" applyFill="1" applyBorder="1" applyAlignment="1">
      <alignment vertical="center" wrapText="1"/>
    </xf>
    <xf numFmtId="0" fontId="30" fillId="0" borderId="2" xfId="0" applyFont="1" applyBorder="1" applyAlignment="1">
      <alignment vertical="center" wrapText="1"/>
    </xf>
    <xf numFmtId="0" fontId="0" fillId="2" borderId="0" xfId="0" applyFill="1" applyAlignment="1">
      <alignment wrapText="1"/>
    </xf>
    <xf numFmtId="0" fontId="0" fillId="14" borderId="0" xfId="0" applyFill="1"/>
    <xf numFmtId="0" fontId="11" fillId="2" borderId="0" xfId="0" applyFont="1" applyFill="1" applyAlignment="1">
      <alignment horizontal="left" vertical="center" wrapText="1"/>
    </xf>
    <xf numFmtId="0" fontId="11" fillId="2" borderId="17" xfId="0" applyFont="1" applyFill="1" applyBorder="1" applyAlignment="1">
      <alignment horizontal="left" vertical="center" wrapText="1"/>
    </xf>
    <xf numFmtId="0" fontId="11" fillId="2" borderId="0" xfId="0" applyFont="1" applyFill="1" applyAlignment="1">
      <alignment vertical="center" wrapText="1"/>
    </xf>
    <xf numFmtId="0" fontId="11" fillId="2" borderId="17" xfId="0" applyFont="1" applyFill="1" applyBorder="1" applyAlignment="1">
      <alignment vertical="center" wrapText="1"/>
    </xf>
    <xf numFmtId="0" fontId="11" fillId="2" borderId="0" xfId="0" applyFont="1" applyFill="1" applyAlignment="1">
      <alignment horizontal="left" vertical="center"/>
    </xf>
    <xf numFmtId="0" fontId="11" fillId="2" borderId="17" xfId="0" applyFont="1" applyFill="1" applyBorder="1" applyAlignment="1">
      <alignment horizontal="left" vertical="center"/>
    </xf>
    <xf numFmtId="0" fontId="8" fillId="9" borderId="2" xfId="0" applyFont="1" applyFill="1" applyBorder="1" applyAlignment="1">
      <alignment horizontal="right" vertical="center"/>
    </xf>
    <xf numFmtId="2" fontId="7" fillId="0" borderId="4" xfId="0" applyNumberFormat="1" applyFont="1" applyBorder="1" applyAlignment="1">
      <alignment horizontal="center" vertical="center" wrapText="1"/>
    </xf>
    <xf numFmtId="2" fontId="7" fillId="0" borderId="9" xfId="0" applyNumberFormat="1" applyFont="1" applyBorder="1" applyAlignment="1">
      <alignment horizontal="center" vertical="center" wrapText="1"/>
    </xf>
    <xf numFmtId="2" fontId="7" fillId="0" borderId="6" xfId="0" applyNumberFormat="1" applyFont="1" applyBorder="1" applyAlignment="1">
      <alignment horizontal="center" vertical="center" wrapText="1"/>
    </xf>
    <xf numFmtId="2" fontId="7" fillId="0" borderId="4" xfId="0" applyNumberFormat="1" applyFont="1" applyBorder="1" applyAlignment="1">
      <alignment horizontal="center" vertical="center"/>
    </xf>
    <xf numFmtId="2" fontId="7" fillId="0" borderId="9" xfId="0" applyNumberFormat="1" applyFont="1" applyBorder="1" applyAlignment="1">
      <alignment horizontal="center" vertical="center"/>
    </xf>
    <xf numFmtId="2" fontId="7" fillId="0" borderId="6" xfId="0" applyNumberFormat="1" applyFont="1" applyBorder="1" applyAlignment="1">
      <alignment horizontal="center" vertical="center"/>
    </xf>
    <xf numFmtId="0" fontId="22" fillId="13"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7" fillId="0" borderId="10" xfId="0" applyFont="1" applyBorder="1" applyAlignment="1">
      <alignment horizontal="center" vertical="center"/>
    </xf>
    <xf numFmtId="0" fontId="5" fillId="2"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0" borderId="3"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21" fillId="2" borderId="2" xfId="0" applyFont="1" applyFill="1" applyBorder="1" applyAlignment="1">
      <alignment horizontal="left" vertical="center"/>
    </xf>
    <xf numFmtId="0" fontId="20" fillId="2" borderId="2" xfId="0" applyFont="1" applyFill="1" applyBorder="1" applyAlignment="1">
      <alignment horizontal="center" vertical="center" wrapText="1"/>
    </xf>
    <xf numFmtId="0" fontId="20" fillId="2" borderId="2" xfId="0" applyFont="1" applyFill="1" applyBorder="1" applyAlignment="1">
      <alignment horizontal="center" vertical="center"/>
    </xf>
    <xf numFmtId="0" fontId="21" fillId="2" borderId="2" xfId="0" applyFont="1" applyFill="1" applyBorder="1" applyAlignment="1">
      <alignment horizontal="center" vertical="center"/>
    </xf>
    <xf numFmtId="0" fontId="25" fillId="2" borderId="36" xfId="0" applyFont="1" applyFill="1" applyBorder="1" applyAlignment="1">
      <alignment horizontal="left" vertical="top" wrapText="1"/>
    </xf>
    <xf numFmtId="0" fontId="25" fillId="2" borderId="2" xfId="0" applyFont="1" applyFill="1" applyBorder="1" applyAlignment="1">
      <alignment horizontal="left" vertical="top" wrapText="1"/>
    </xf>
    <xf numFmtId="0" fontId="25" fillId="2" borderId="2" xfId="0" applyFont="1" applyFill="1" applyBorder="1" applyAlignment="1" applyProtection="1">
      <alignment horizontal="center"/>
      <protection locked="0"/>
    </xf>
    <xf numFmtId="0" fontId="25" fillId="2" borderId="28" xfId="0" applyFont="1" applyFill="1" applyBorder="1" applyAlignment="1" applyProtection="1">
      <alignment horizontal="center"/>
      <protection locked="0"/>
    </xf>
    <xf numFmtId="0" fontId="26" fillId="13" borderId="36" xfId="0" applyFont="1" applyFill="1" applyBorder="1" applyAlignment="1">
      <alignment horizontal="center" vertical="center"/>
    </xf>
    <xf numFmtId="0" fontId="26" fillId="13" borderId="2" xfId="0" applyFont="1" applyFill="1" applyBorder="1" applyAlignment="1">
      <alignment horizontal="center" vertical="center"/>
    </xf>
    <xf numFmtId="0" fontId="25" fillId="2" borderId="2" xfId="0" applyFont="1" applyFill="1" applyBorder="1" applyAlignment="1" applyProtection="1">
      <alignment horizontal="center" vertical="center"/>
      <protection locked="0"/>
    </xf>
    <xf numFmtId="0" fontId="25" fillId="2" borderId="28" xfId="0" applyFont="1" applyFill="1" applyBorder="1" applyAlignment="1" applyProtection="1">
      <alignment horizontal="center" vertical="center"/>
      <protection locked="0"/>
    </xf>
    <xf numFmtId="0" fontId="26" fillId="13" borderId="30" xfId="0" applyFont="1" applyFill="1" applyBorder="1" applyAlignment="1">
      <alignment horizontal="center" vertical="center"/>
    </xf>
    <xf numFmtId="0" fontId="26" fillId="13" borderId="0" xfId="0" applyFont="1" applyFill="1" applyAlignment="1">
      <alignment horizontal="center" vertical="center"/>
    </xf>
    <xf numFmtId="0" fontId="26" fillId="13" borderId="31" xfId="0" applyFont="1" applyFill="1" applyBorder="1" applyAlignment="1">
      <alignment horizontal="center" vertical="center"/>
    </xf>
    <xf numFmtId="0" fontId="25" fillId="2" borderId="3" xfId="0" applyFont="1" applyFill="1" applyBorder="1" applyAlignment="1">
      <alignment horizontal="center"/>
    </xf>
    <xf numFmtId="0" fontId="25" fillId="2" borderId="33" xfId="0" applyFont="1" applyFill="1" applyBorder="1" applyAlignment="1">
      <alignment horizontal="center"/>
    </xf>
    <xf numFmtId="0" fontId="25" fillId="0" borderId="0" xfId="0" applyFont="1" applyAlignment="1">
      <alignment horizontal="center"/>
    </xf>
    <xf numFmtId="0" fontId="25" fillId="2" borderId="35" xfId="0" applyFont="1" applyFill="1" applyBorder="1" applyAlignment="1">
      <alignment horizontal="left" vertical="top" wrapText="1"/>
    </xf>
    <xf numFmtId="0" fontId="25" fillId="2" borderId="8" xfId="0" applyFont="1" applyFill="1" applyBorder="1" applyAlignment="1">
      <alignment horizontal="left" vertical="top" wrapText="1"/>
    </xf>
    <xf numFmtId="0" fontId="26" fillId="13" borderId="36" xfId="0" applyFont="1" applyFill="1" applyBorder="1" applyAlignment="1">
      <alignment horizontal="center"/>
    </xf>
    <xf numFmtId="0" fontId="26" fillId="13" borderId="2" xfId="0" applyFont="1" applyFill="1" applyBorder="1" applyAlignment="1">
      <alignment horizontal="center"/>
    </xf>
    <xf numFmtId="164" fontId="27" fillId="0" borderId="36" xfId="0" applyNumberFormat="1" applyFont="1" applyBorder="1" applyAlignment="1">
      <alignment horizontal="center"/>
    </xf>
    <xf numFmtId="164" fontId="27" fillId="0" borderId="2" xfId="0" applyNumberFormat="1" applyFont="1" applyBorder="1" applyAlignment="1">
      <alignment horizontal="center"/>
    </xf>
    <xf numFmtId="0" fontId="27" fillId="0" borderId="1" xfId="0" applyFont="1" applyBorder="1" applyAlignment="1">
      <alignment horizontal="center"/>
    </xf>
    <xf numFmtId="0" fontId="20" fillId="2" borderId="25" xfId="0" applyFont="1" applyFill="1" applyBorder="1" applyAlignment="1">
      <alignment horizontal="center" vertical="center" wrapText="1"/>
    </xf>
    <xf numFmtId="0" fontId="20" fillId="2" borderId="25" xfId="0" applyFont="1" applyFill="1" applyBorder="1" applyAlignment="1">
      <alignment horizontal="center" vertical="center"/>
    </xf>
    <xf numFmtId="0" fontId="25" fillId="2" borderId="1" xfId="0" applyFont="1" applyFill="1" applyBorder="1" applyAlignment="1" applyProtection="1">
      <alignment horizontal="center"/>
      <protection locked="0"/>
    </xf>
    <xf numFmtId="0" fontId="25" fillId="2" borderId="34" xfId="0" applyFont="1" applyFill="1" applyBorder="1" applyAlignment="1" applyProtection="1">
      <alignment horizontal="center"/>
      <protection locked="0"/>
    </xf>
    <xf numFmtId="0" fontId="25" fillId="2" borderId="3" xfId="0" applyFont="1" applyFill="1" applyBorder="1" applyAlignment="1" applyProtection="1">
      <alignment horizontal="center"/>
      <protection locked="0"/>
    </xf>
    <xf numFmtId="0" fontId="25" fillId="2" borderId="33" xfId="0" applyFont="1" applyFill="1" applyBorder="1" applyAlignment="1" applyProtection="1">
      <alignment horizontal="center"/>
      <protection locked="0"/>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9" xfId="0" applyFill="1" applyBorder="1" applyAlignment="1">
      <alignment horizontal="center" vertical="center"/>
    </xf>
    <xf numFmtId="0" fontId="25" fillId="2" borderId="5" xfId="0" applyFont="1" applyFill="1" applyBorder="1" applyAlignment="1" applyProtection="1">
      <alignment horizontal="center"/>
      <protection locked="0"/>
    </xf>
    <xf numFmtId="0" fontId="25" fillId="2" borderId="7" xfId="0" applyFont="1" applyFill="1" applyBorder="1" applyAlignment="1" applyProtection="1">
      <alignment horizontal="center"/>
      <protection locked="0"/>
    </xf>
    <xf numFmtId="0" fontId="25" fillId="2" borderId="32" xfId="0" applyFont="1" applyFill="1" applyBorder="1" applyAlignment="1" applyProtection="1">
      <alignment horizontal="center"/>
      <protection locked="0"/>
    </xf>
    <xf numFmtId="0" fontId="27" fillId="0" borderId="36" xfId="0" applyFont="1" applyBorder="1" applyAlignment="1">
      <alignment horizontal="center"/>
    </xf>
    <xf numFmtId="0" fontId="27" fillId="0" borderId="2" xfId="0" applyFont="1" applyBorder="1" applyAlignment="1">
      <alignment horizontal="center"/>
    </xf>
    <xf numFmtId="0" fontId="26" fillId="13" borderId="37" xfId="0" applyFont="1" applyFill="1" applyBorder="1" applyAlignment="1">
      <alignment horizontal="center"/>
    </xf>
    <xf numFmtId="0" fontId="26" fillId="13" borderId="4" xfId="0" applyFont="1" applyFill="1" applyBorder="1" applyAlignment="1">
      <alignment horizontal="center"/>
    </xf>
    <xf numFmtId="0" fontId="1" fillId="0" borderId="0" xfId="0" applyFont="1" applyAlignment="1">
      <alignment horizontal="center"/>
    </xf>
    <xf numFmtId="0" fontId="2" fillId="2" borderId="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1" fillId="8" borderId="2" xfId="0" applyFont="1" applyFill="1" applyBorder="1" applyAlignment="1">
      <alignment horizontal="center"/>
    </xf>
    <xf numFmtId="0" fontId="1" fillId="6" borderId="2" xfId="0" applyFont="1" applyFill="1" applyBorder="1" applyAlignment="1">
      <alignment horizontal="center"/>
    </xf>
    <xf numFmtId="0" fontId="0" fillId="0" borderId="43" xfId="0" applyBorder="1" applyAlignment="1">
      <alignment horizont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2" xfId="0" applyBorder="1" applyAlignment="1">
      <alignment horizontal="center"/>
    </xf>
  </cellXfs>
  <cellStyles count="1">
    <cellStyle name="Normal" xfId="0" builtinId="0"/>
  </cellStyles>
  <dxfs count="0"/>
  <tableStyles count="0" defaultTableStyle="TableStyleMedium2" defaultPivotStyle="PivotStyleLight16"/>
  <colors>
    <mruColors>
      <color rgb="FF008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89648</xdr:colOff>
      <xdr:row>0</xdr:row>
      <xdr:rowOff>123265</xdr:rowOff>
    </xdr:from>
    <xdr:to>
      <xdr:col>1</xdr:col>
      <xdr:colOff>1288678</xdr:colOff>
      <xdr:row>2</xdr:row>
      <xdr:rowOff>252361</xdr:rowOff>
    </xdr:to>
    <xdr:pic>
      <xdr:nvPicPr>
        <xdr:cNvPr id="3" name="Imagen 2">
          <a:extLst>
            <a:ext uri="{FF2B5EF4-FFF2-40B4-BE49-F238E27FC236}">
              <a16:creationId xmlns:a16="http://schemas.microsoft.com/office/drawing/2014/main" id="{B30C950E-7144-44B2-AF61-83DFE5C1BC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648" y="123265"/>
          <a:ext cx="2308412" cy="8171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56031</xdr:colOff>
      <xdr:row>0</xdr:row>
      <xdr:rowOff>212912</xdr:rowOff>
    </xdr:from>
    <xdr:to>
      <xdr:col>0</xdr:col>
      <xdr:colOff>2113713</xdr:colOff>
      <xdr:row>2</xdr:row>
      <xdr:rowOff>182470</xdr:rowOff>
    </xdr:to>
    <xdr:pic>
      <xdr:nvPicPr>
        <xdr:cNvPr id="2" name="Imagen 1">
          <a:extLst>
            <a:ext uri="{FF2B5EF4-FFF2-40B4-BE49-F238E27FC236}">
              <a16:creationId xmlns:a16="http://schemas.microsoft.com/office/drawing/2014/main" id="{CED4BD2D-48F2-4554-86F0-FB1916A188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031" y="212912"/>
          <a:ext cx="2057682" cy="7283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uniagraria.edu.co/programasacademicos/ingenieria-de-alimentos/" TargetMode="External"/><Relationship Id="rId13" Type="http://schemas.openxmlformats.org/officeDocument/2006/relationships/hyperlink" Target="https://www.uniagraria.edu.co/programasacademicos/especializacion-en-bienestar-animal-y-etologia/" TargetMode="External"/><Relationship Id="rId18" Type="http://schemas.openxmlformats.org/officeDocument/2006/relationships/hyperlink" Target="https://www.uniagraria.edu.co/programasacademicos/especializacion-en-responsabilidad-ambiental-y-sostenibilidad/" TargetMode="External"/><Relationship Id="rId3" Type="http://schemas.openxmlformats.org/officeDocument/2006/relationships/hyperlink" Target="https://www.uniagraria.edu.co/programasacademicos/contaduria-publica/" TargetMode="External"/><Relationship Id="rId21" Type="http://schemas.openxmlformats.org/officeDocument/2006/relationships/hyperlink" Target="https://www.uniagraria.edu.co/programasacademicos/especializacion-en-salud-publica-en-veterinaria/" TargetMode="External"/><Relationship Id="rId7" Type="http://schemas.openxmlformats.org/officeDocument/2006/relationships/hyperlink" Target="https://www.uniagraria.edu.co/programasacademicos/ingenieria-civil/" TargetMode="External"/><Relationship Id="rId12" Type="http://schemas.openxmlformats.org/officeDocument/2006/relationships/hyperlink" Target="https://www.uniagraria.edu.co/programasacademicos/zootecnia/" TargetMode="External"/><Relationship Id="rId17" Type="http://schemas.openxmlformats.org/officeDocument/2006/relationships/hyperlink" Target="https://www.uniagraria.edu.co/programasacademicos/especializacion-en-legislacion-rural-y-ordenamiento-territorial/" TargetMode="External"/><Relationship Id="rId2" Type="http://schemas.openxmlformats.org/officeDocument/2006/relationships/hyperlink" Target="https://www.uniagraria.edu.co/programasacademicos/administracion-financiera-y-de-sistemas/" TargetMode="External"/><Relationship Id="rId16" Type="http://schemas.openxmlformats.org/officeDocument/2006/relationships/hyperlink" Target="https://www.uniagraria.edu.co/programasacademicos/especializacion-en-gestion-de-agronegocios/" TargetMode="External"/><Relationship Id="rId20" Type="http://schemas.openxmlformats.org/officeDocument/2006/relationships/hyperlink" Target="https://www.uniagraria.edu.co/programasacademicos/especializacion-en-sistemas-de-gestion-integrada-de-la-calidad-medio-ambiente-y-prevencion-de-riesgos-laborales/" TargetMode="External"/><Relationship Id="rId1" Type="http://schemas.openxmlformats.org/officeDocument/2006/relationships/hyperlink" Target="https://www.uniagraria.edu.co/programasacademicos/administracion-de-empresas/" TargetMode="External"/><Relationship Id="rId6" Type="http://schemas.openxmlformats.org/officeDocument/2006/relationships/hyperlink" Target="https://www.uniagraria.edu.co/programasacademicos/ingenieria-ambiental/" TargetMode="External"/><Relationship Id="rId11" Type="http://schemas.openxmlformats.org/officeDocument/2006/relationships/hyperlink" Target="https://www.uniagraria.edu.co/programasacademicos/medicina-veterinaria/" TargetMode="External"/><Relationship Id="rId5" Type="http://schemas.openxmlformats.org/officeDocument/2006/relationships/hyperlink" Target="https://www.uniagraria.edu.co/programasacademicos/ingenieria-agroindustrial/" TargetMode="External"/><Relationship Id="rId15" Type="http://schemas.openxmlformats.org/officeDocument/2006/relationships/hyperlink" Target="https://www.uniagraria.edu.co/programasacademicos/especializacion-en-educacion-en-contextos-rurales/" TargetMode="External"/><Relationship Id="rId10" Type="http://schemas.openxmlformats.org/officeDocument/2006/relationships/hyperlink" Target="https://www.uniagraria.edu.co/programasacademicos/ingenieria-mecatronica/" TargetMode="External"/><Relationship Id="rId19" Type="http://schemas.openxmlformats.org/officeDocument/2006/relationships/hyperlink" Target="https://www.uniagraria.edu.co/programasacademicos/especializacion-en-seguridad-industrial-higiene-y-gestion-ambiental/" TargetMode="External"/><Relationship Id="rId4" Type="http://schemas.openxmlformats.org/officeDocument/2006/relationships/hyperlink" Target="https://www.uniagraria.edu.co/programasacademicos/derecho/" TargetMode="External"/><Relationship Id="rId9" Type="http://schemas.openxmlformats.org/officeDocument/2006/relationships/hyperlink" Target="https://www.uniagraria.edu.co/programasacademicos/ingenieria-industrial/" TargetMode="External"/><Relationship Id="rId14" Type="http://schemas.openxmlformats.org/officeDocument/2006/relationships/hyperlink" Target="https://www.uniagraria.edu.co/programasacademicos/especializacion-en-derecho-procesal-agrar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topLeftCell="B2" zoomScaleNormal="100" workbookViewId="0">
      <selection activeCell="C6" sqref="C6:I6"/>
    </sheetView>
  </sheetViews>
  <sheetFormatPr baseColWidth="10" defaultColWidth="0" defaultRowHeight="15" zeroHeight="1" x14ac:dyDescent="0.25"/>
  <cols>
    <col min="1" max="1" width="0" hidden="1" customWidth="1"/>
    <col min="2" max="2" width="6.85546875" customWidth="1"/>
    <col min="3" max="8" width="11.42578125" customWidth="1"/>
    <col min="9" max="9" width="19.140625" customWidth="1"/>
    <col min="10" max="10" width="0.28515625" customWidth="1"/>
    <col min="11" max="12" width="11.42578125" hidden="1"/>
  </cols>
  <sheetData>
    <row r="1" spans="1:12" ht="15.75" hidden="1" thickBot="1" x14ac:dyDescent="0.3">
      <c r="A1" s="24"/>
      <c r="B1" s="24"/>
      <c r="C1" s="24"/>
      <c r="D1" s="24"/>
      <c r="E1" s="24"/>
      <c r="F1" s="24"/>
      <c r="G1" s="24"/>
      <c r="H1" s="24"/>
      <c r="I1" s="24"/>
      <c r="J1" s="24"/>
      <c r="K1" s="24"/>
      <c r="L1" s="24"/>
    </row>
    <row r="2" spans="1:12" ht="15.75" thickTop="1" x14ac:dyDescent="0.25">
      <c r="A2" s="24"/>
      <c r="B2" s="25"/>
      <c r="C2" s="26"/>
      <c r="D2" s="26"/>
      <c r="E2" s="26"/>
      <c r="F2" s="26"/>
      <c r="G2" s="26"/>
      <c r="H2" s="26"/>
      <c r="I2" s="27"/>
      <c r="J2" s="24"/>
      <c r="K2" s="24"/>
      <c r="L2" s="24"/>
    </row>
    <row r="3" spans="1:12" ht="18" x14ac:dyDescent="0.25">
      <c r="A3" s="24"/>
      <c r="B3" s="28"/>
      <c r="C3" s="29"/>
      <c r="D3" s="29"/>
      <c r="E3" s="30" t="s">
        <v>0</v>
      </c>
      <c r="F3" s="29"/>
      <c r="G3" s="29"/>
      <c r="H3" s="29"/>
      <c r="I3" s="31"/>
      <c r="J3" s="29"/>
      <c r="K3" s="24"/>
      <c r="L3" s="24"/>
    </row>
    <row r="4" spans="1:12" x14ac:dyDescent="0.25">
      <c r="A4" s="24"/>
      <c r="B4" s="28"/>
      <c r="C4" s="29"/>
      <c r="D4" s="29"/>
      <c r="E4" s="29"/>
      <c r="F4" s="29"/>
      <c r="G4" s="29"/>
      <c r="H4" s="29"/>
      <c r="I4" s="31"/>
      <c r="J4" s="29"/>
      <c r="K4" s="24"/>
      <c r="L4" s="24"/>
    </row>
    <row r="5" spans="1:12" x14ac:dyDescent="0.25">
      <c r="A5" s="24"/>
      <c r="B5" s="28"/>
      <c r="C5" s="117" t="s">
        <v>1</v>
      </c>
      <c r="D5" s="117"/>
      <c r="E5" s="117"/>
      <c r="F5" s="117"/>
      <c r="G5" s="117"/>
      <c r="H5" s="117"/>
      <c r="I5" s="118"/>
      <c r="J5" s="29"/>
      <c r="K5" s="24"/>
      <c r="L5" s="24"/>
    </row>
    <row r="6" spans="1:12" ht="99.75" customHeight="1" x14ac:dyDescent="0.25">
      <c r="A6" s="24"/>
      <c r="B6" s="28"/>
      <c r="C6" s="115" t="s">
        <v>2</v>
      </c>
      <c r="D6" s="115"/>
      <c r="E6" s="115"/>
      <c r="F6" s="115"/>
      <c r="G6" s="115"/>
      <c r="H6" s="115"/>
      <c r="I6" s="116"/>
      <c r="J6" s="29"/>
      <c r="K6" s="24"/>
      <c r="L6" s="24"/>
    </row>
    <row r="7" spans="1:12" ht="15" customHeight="1" x14ac:dyDescent="0.25">
      <c r="A7" s="24"/>
      <c r="B7" s="28"/>
      <c r="C7" s="113" t="s">
        <v>3</v>
      </c>
      <c r="D7" s="113"/>
      <c r="E7" s="113"/>
      <c r="F7" s="113"/>
      <c r="G7" s="113"/>
      <c r="H7" s="113"/>
      <c r="I7" s="114"/>
      <c r="J7" s="32"/>
      <c r="K7" s="24"/>
      <c r="L7" s="24"/>
    </row>
    <row r="8" spans="1:12" x14ac:dyDescent="0.25">
      <c r="A8" s="24"/>
      <c r="B8" s="28"/>
      <c r="C8" s="113"/>
      <c r="D8" s="113"/>
      <c r="E8" s="113"/>
      <c r="F8" s="113"/>
      <c r="G8" s="113"/>
      <c r="H8" s="113"/>
      <c r="I8" s="114"/>
      <c r="J8" s="32"/>
      <c r="K8" s="24"/>
      <c r="L8" s="24"/>
    </row>
    <row r="9" spans="1:12" x14ac:dyDescent="0.25">
      <c r="A9" s="24"/>
      <c r="B9" s="28"/>
      <c r="C9" s="113"/>
      <c r="D9" s="113"/>
      <c r="E9" s="113"/>
      <c r="F9" s="113"/>
      <c r="G9" s="113"/>
      <c r="H9" s="113"/>
      <c r="I9" s="114"/>
      <c r="J9" s="32"/>
      <c r="K9" s="24"/>
      <c r="L9" s="24"/>
    </row>
    <row r="10" spans="1:12" ht="26.25" customHeight="1" x14ac:dyDescent="0.25">
      <c r="A10" s="24"/>
      <c r="B10" s="28"/>
      <c r="C10" s="113"/>
      <c r="D10" s="113"/>
      <c r="E10" s="113"/>
      <c r="F10" s="113"/>
      <c r="G10" s="113"/>
      <c r="H10" s="113"/>
      <c r="I10" s="114"/>
      <c r="J10" s="32"/>
      <c r="K10" s="24"/>
      <c r="L10" s="24"/>
    </row>
    <row r="11" spans="1:12" x14ac:dyDescent="0.25">
      <c r="A11" s="24"/>
      <c r="B11" s="28"/>
      <c r="C11" s="113" t="s">
        <v>4</v>
      </c>
      <c r="D11" s="113"/>
      <c r="E11" s="113"/>
      <c r="F11" s="113"/>
      <c r="G11" s="113"/>
      <c r="H11" s="113"/>
      <c r="I11" s="114"/>
      <c r="J11" s="24"/>
      <c r="K11" s="24"/>
      <c r="L11" s="24"/>
    </row>
    <row r="12" spans="1:12" x14ac:dyDescent="0.25">
      <c r="A12" s="24"/>
      <c r="B12" s="28"/>
      <c r="C12" s="113"/>
      <c r="D12" s="113"/>
      <c r="E12" s="113"/>
      <c r="F12" s="113"/>
      <c r="G12" s="113"/>
      <c r="H12" s="113"/>
      <c r="I12" s="114"/>
      <c r="J12" s="24"/>
      <c r="K12" s="24"/>
      <c r="L12" s="24"/>
    </row>
    <row r="13" spans="1:12" ht="41.25" customHeight="1" x14ac:dyDescent="0.25">
      <c r="A13" s="24"/>
      <c r="B13" s="28"/>
      <c r="C13" s="113"/>
      <c r="D13" s="113"/>
      <c r="E13" s="113"/>
      <c r="F13" s="113"/>
      <c r="G13" s="113"/>
      <c r="H13" s="113"/>
      <c r="I13" s="114"/>
      <c r="J13" s="24"/>
      <c r="K13" s="24"/>
      <c r="L13" s="24"/>
    </row>
    <row r="14" spans="1:12" ht="41.25" customHeight="1" x14ac:dyDescent="0.25">
      <c r="A14" s="24"/>
      <c r="B14" s="28"/>
      <c r="C14" s="113" t="s">
        <v>5</v>
      </c>
      <c r="D14" s="113"/>
      <c r="E14" s="113"/>
      <c r="F14" s="113"/>
      <c r="G14" s="113"/>
      <c r="H14" s="113"/>
      <c r="I14" s="114"/>
      <c r="J14" s="24"/>
      <c r="K14" s="24"/>
      <c r="L14" s="24"/>
    </row>
    <row r="15" spans="1:12" ht="51" customHeight="1" x14ac:dyDescent="0.25">
      <c r="A15" s="24"/>
      <c r="B15" s="28"/>
      <c r="C15" s="113" t="s">
        <v>6</v>
      </c>
      <c r="D15" s="113"/>
      <c r="E15" s="113"/>
      <c r="F15" s="113"/>
      <c r="G15" s="113"/>
      <c r="H15" s="113"/>
      <c r="I15" s="114"/>
      <c r="J15" s="24"/>
      <c r="K15" s="24"/>
      <c r="L15" s="24"/>
    </row>
    <row r="16" spans="1:12" ht="60.75" customHeight="1" x14ac:dyDescent="0.25">
      <c r="A16" s="24"/>
      <c r="B16" s="28"/>
      <c r="C16" s="113" t="s">
        <v>7</v>
      </c>
      <c r="D16" s="113"/>
      <c r="E16" s="113"/>
      <c r="F16" s="113"/>
      <c r="G16" s="113"/>
      <c r="H16" s="113"/>
      <c r="I16" s="114"/>
      <c r="J16" s="24"/>
      <c r="K16" s="24"/>
      <c r="L16" s="24"/>
    </row>
    <row r="17" spans="1:12" x14ac:dyDescent="0.25">
      <c r="A17" s="24"/>
      <c r="B17" s="28"/>
      <c r="C17" s="24"/>
      <c r="D17" s="24"/>
      <c r="E17" s="24"/>
      <c r="F17" s="24"/>
      <c r="G17" s="24"/>
      <c r="H17" s="29" t="s">
        <v>8</v>
      </c>
      <c r="I17" s="33"/>
      <c r="J17" s="24"/>
      <c r="K17" s="24"/>
      <c r="L17" s="24"/>
    </row>
    <row r="18" spans="1:12" ht="15.75" thickBot="1" x14ac:dyDescent="0.3">
      <c r="A18" s="24"/>
      <c r="B18" s="34"/>
      <c r="C18" s="35"/>
      <c r="D18" s="35"/>
      <c r="E18" s="35"/>
      <c r="F18" s="35"/>
      <c r="G18" s="35"/>
      <c r="H18" s="35"/>
      <c r="I18" s="36"/>
      <c r="J18" s="24"/>
      <c r="K18" s="24"/>
      <c r="L18" s="24"/>
    </row>
    <row r="19" spans="1:12" ht="15.75" hidden="1" thickTop="1" x14ac:dyDescent="0.25">
      <c r="A19" s="24"/>
      <c r="B19" s="24"/>
      <c r="C19" s="24"/>
      <c r="D19" s="24"/>
      <c r="E19" s="24"/>
      <c r="F19" s="24"/>
      <c r="G19" s="24"/>
      <c r="H19" s="24"/>
      <c r="I19" s="24"/>
      <c r="J19" s="24"/>
      <c r="K19" s="24"/>
      <c r="L19" s="24"/>
    </row>
    <row r="20" spans="1:12" hidden="1" x14ac:dyDescent="0.25">
      <c r="A20" s="24"/>
      <c r="B20" s="24"/>
      <c r="C20" s="24"/>
      <c r="D20" s="24"/>
      <c r="E20" s="24"/>
      <c r="F20" s="24"/>
      <c r="G20" s="24"/>
      <c r="H20" s="24"/>
      <c r="I20" s="24"/>
      <c r="J20" s="24"/>
      <c r="K20" s="24"/>
      <c r="L20" s="24"/>
    </row>
    <row r="21" spans="1:12" hidden="1" x14ac:dyDescent="0.25">
      <c r="A21" s="24"/>
      <c r="B21" s="24"/>
      <c r="C21" s="24"/>
      <c r="D21" s="24"/>
      <c r="E21" s="24"/>
      <c r="F21" s="24"/>
      <c r="G21" s="24"/>
      <c r="H21" s="24"/>
      <c r="I21" s="24"/>
      <c r="J21" s="24"/>
      <c r="K21" s="24"/>
      <c r="L21" s="24"/>
    </row>
    <row r="22" spans="1:12" hidden="1" x14ac:dyDescent="0.25">
      <c r="A22" s="24"/>
      <c r="B22" s="24"/>
      <c r="C22" s="24"/>
      <c r="D22" s="24"/>
      <c r="E22" s="24"/>
      <c r="F22" s="24"/>
      <c r="G22" s="24"/>
      <c r="H22" s="24"/>
      <c r="I22" s="24"/>
      <c r="J22" s="24"/>
      <c r="K22" s="24"/>
      <c r="L22" s="24"/>
    </row>
  </sheetData>
  <mergeCells count="7">
    <mergeCell ref="C16:I16"/>
    <mergeCell ref="C6:I6"/>
    <mergeCell ref="C5:I5"/>
    <mergeCell ref="C7:I10"/>
    <mergeCell ref="C11:I13"/>
    <mergeCell ref="C14:I14"/>
    <mergeCell ref="C15:I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2"/>
  <sheetViews>
    <sheetView zoomScaleNormal="100" workbookViewId="0">
      <selection activeCell="F1" sqref="F1:G1"/>
    </sheetView>
  </sheetViews>
  <sheetFormatPr baseColWidth="10" defaultColWidth="0" defaultRowHeight="15" zeroHeight="1" x14ac:dyDescent="0.25"/>
  <cols>
    <col min="1" max="1" width="16.7109375" customWidth="1"/>
    <col min="2" max="2" width="20.5703125" customWidth="1"/>
    <col min="3" max="5" width="40.42578125" customWidth="1"/>
    <col min="6" max="6" width="11.42578125" customWidth="1"/>
    <col min="7" max="7" width="19.7109375" customWidth="1"/>
    <col min="8" max="8" width="0.140625" customWidth="1"/>
    <col min="9" max="11" width="0" hidden="1" customWidth="1"/>
    <col min="12" max="16384" width="11.42578125" hidden="1"/>
  </cols>
  <sheetData>
    <row r="1" spans="1:11" ht="28.5" customHeight="1" x14ac:dyDescent="0.25">
      <c r="A1" s="134"/>
      <c r="B1" s="135"/>
      <c r="C1" s="137" t="s">
        <v>380</v>
      </c>
      <c r="D1" s="138"/>
      <c r="E1" s="138"/>
      <c r="F1" s="136" t="s">
        <v>381</v>
      </c>
      <c r="G1" s="136"/>
    </row>
    <row r="2" spans="1:11" ht="25.5" customHeight="1" x14ac:dyDescent="0.25">
      <c r="A2" s="134"/>
      <c r="B2" s="135"/>
      <c r="C2" s="139" t="s">
        <v>383</v>
      </c>
      <c r="D2" s="139"/>
      <c r="E2" s="139"/>
      <c r="F2" s="136" t="s">
        <v>10</v>
      </c>
      <c r="G2" s="136"/>
    </row>
    <row r="3" spans="1:11" ht="25.5" customHeight="1" x14ac:dyDescent="0.25">
      <c r="A3" s="134"/>
      <c r="B3" s="135"/>
      <c r="C3" s="139" t="s">
        <v>384</v>
      </c>
      <c r="D3" s="139"/>
      <c r="E3" s="139"/>
      <c r="F3" s="136" t="s">
        <v>11</v>
      </c>
      <c r="G3" s="136"/>
    </row>
    <row r="4" spans="1:11" x14ac:dyDescent="0.25">
      <c r="A4" s="133"/>
      <c r="B4" s="133"/>
      <c r="C4" s="133"/>
      <c r="D4" s="133"/>
      <c r="E4" s="133"/>
      <c r="F4" s="133"/>
      <c r="G4" s="133"/>
    </row>
    <row r="5" spans="1:11" ht="25.5" customHeight="1" x14ac:dyDescent="0.25">
      <c r="A5" s="126" t="s">
        <v>12</v>
      </c>
      <c r="B5" s="126"/>
      <c r="C5" s="66" t="s">
        <v>13</v>
      </c>
      <c r="D5" s="66" t="s">
        <v>14</v>
      </c>
      <c r="E5" s="66" t="s">
        <v>15</v>
      </c>
      <c r="F5" s="65" t="s">
        <v>16</v>
      </c>
      <c r="G5" s="65" t="s">
        <v>17</v>
      </c>
      <c r="H5" s="3"/>
    </row>
    <row r="6" spans="1:11" ht="48" customHeight="1" x14ac:dyDescent="0.25">
      <c r="A6" s="132" t="s">
        <v>18</v>
      </c>
      <c r="B6" s="132"/>
      <c r="C6" s="68" t="s">
        <v>19</v>
      </c>
      <c r="D6" s="38" t="s">
        <v>20</v>
      </c>
      <c r="E6" s="38" t="s">
        <v>21</v>
      </c>
      <c r="F6" s="67" t="s">
        <v>13</v>
      </c>
      <c r="G6" s="120">
        <f>('Control de cambios'!E2*0.017)+('Control de cambios'!E3*0.017)+('Control de cambios'!E4*0.016)</f>
        <v>5</v>
      </c>
      <c r="H6" s="4"/>
      <c r="I6" s="42"/>
      <c r="K6" s="2"/>
    </row>
    <row r="7" spans="1:11" ht="25.5" x14ac:dyDescent="0.25">
      <c r="A7" s="132"/>
      <c r="B7" s="132"/>
      <c r="C7" s="38" t="s">
        <v>22</v>
      </c>
      <c r="D7" s="38" t="s">
        <v>23</v>
      </c>
      <c r="E7" s="38" t="s">
        <v>24</v>
      </c>
      <c r="F7" s="67" t="s">
        <v>13</v>
      </c>
      <c r="G7" s="121"/>
      <c r="H7" s="4"/>
    </row>
    <row r="8" spans="1:11" ht="38.25" x14ac:dyDescent="0.25">
      <c r="A8" s="132"/>
      <c r="B8" s="132"/>
      <c r="C8" s="9" t="s">
        <v>25</v>
      </c>
      <c r="D8" s="9" t="s">
        <v>26</v>
      </c>
      <c r="E8" s="9" t="s">
        <v>27</v>
      </c>
      <c r="F8" s="67" t="s">
        <v>13</v>
      </c>
      <c r="G8" s="122"/>
      <c r="H8" s="4"/>
    </row>
    <row r="9" spans="1:11" ht="33" customHeight="1" x14ac:dyDescent="0.25">
      <c r="A9" s="126" t="s">
        <v>12</v>
      </c>
      <c r="B9" s="126"/>
      <c r="C9" s="66" t="s">
        <v>13</v>
      </c>
      <c r="D9" s="66" t="s">
        <v>14</v>
      </c>
      <c r="E9" s="66" t="s">
        <v>15</v>
      </c>
      <c r="F9" s="65" t="s">
        <v>16</v>
      </c>
      <c r="G9" s="65" t="s">
        <v>17</v>
      </c>
      <c r="H9" s="4"/>
      <c r="I9" s="42"/>
    </row>
    <row r="10" spans="1:11" ht="51" x14ac:dyDescent="0.25">
      <c r="A10" s="132" t="s">
        <v>28</v>
      </c>
      <c r="B10" s="132"/>
      <c r="C10" s="38" t="s">
        <v>29</v>
      </c>
      <c r="D10" s="38" t="s">
        <v>30</v>
      </c>
      <c r="E10" s="38" t="s">
        <v>31</v>
      </c>
      <c r="F10" s="67" t="s">
        <v>13</v>
      </c>
      <c r="G10" s="120">
        <f>('Control de cambios'!E5*0.025)+('Control de cambios'!E6*0.025)</f>
        <v>5</v>
      </c>
      <c r="H10" s="4"/>
    </row>
    <row r="11" spans="1:11" ht="38.25" x14ac:dyDescent="0.25">
      <c r="A11" s="132"/>
      <c r="B11" s="132"/>
      <c r="C11" s="38" t="s">
        <v>32</v>
      </c>
      <c r="D11" s="38" t="s">
        <v>33</v>
      </c>
      <c r="E11" s="38" t="s">
        <v>34</v>
      </c>
      <c r="F11" s="67" t="s">
        <v>13</v>
      </c>
      <c r="G11" s="122"/>
      <c r="H11" s="4"/>
    </row>
    <row r="12" spans="1:11" ht="25.5" x14ac:dyDescent="0.25">
      <c r="A12" s="126" t="s">
        <v>12</v>
      </c>
      <c r="B12" s="126"/>
      <c r="C12" s="66" t="s">
        <v>13</v>
      </c>
      <c r="D12" s="66" t="s">
        <v>14</v>
      </c>
      <c r="E12" s="66" t="s">
        <v>15</v>
      </c>
      <c r="F12" s="65" t="s">
        <v>16</v>
      </c>
      <c r="G12" s="65" t="s">
        <v>17</v>
      </c>
      <c r="H12" s="3"/>
    </row>
    <row r="13" spans="1:11" ht="25.5" x14ac:dyDescent="0.25">
      <c r="A13" s="128" t="s">
        <v>35</v>
      </c>
      <c r="B13" s="130" t="s">
        <v>36</v>
      </c>
      <c r="C13" s="9" t="s">
        <v>37</v>
      </c>
      <c r="D13" s="9" t="s">
        <v>38</v>
      </c>
      <c r="E13" s="9" t="s">
        <v>39</v>
      </c>
      <c r="F13" s="67" t="s">
        <v>13</v>
      </c>
      <c r="G13" s="120">
        <f>('Control de cambios'!E7*0.017)+('Control de cambios'!E8*0.017)+('Control de cambios'!E9*0.016)</f>
        <v>5</v>
      </c>
      <c r="H13" s="5"/>
    </row>
    <row r="14" spans="1:11" ht="51" x14ac:dyDescent="0.25">
      <c r="A14" s="128"/>
      <c r="B14" s="130"/>
      <c r="C14" s="9" t="s">
        <v>40</v>
      </c>
      <c r="D14" s="9" t="s">
        <v>41</v>
      </c>
      <c r="E14" s="9" t="s">
        <v>42</v>
      </c>
      <c r="F14" s="67" t="s">
        <v>13</v>
      </c>
      <c r="G14" s="121"/>
      <c r="H14" s="5"/>
    </row>
    <row r="15" spans="1:11" ht="63.75" x14ac:dyDescent="0.25">
      <c r="A15" s="128"/>
      <c r="B15" s="131"/>
      <c r="C15" s="41" t="s">
        <v>43</v>
      </c>
      <c r="D15" s="41" t="s">
        <v>44</v>
      </c>
      <c r="E15" s="41" t="s">
        <v>45</v>
      </c>
      <c r="F15" s="67" t="s">
        <v>13</v>
      </c>
      <c r="G15" s="122"/>
      <c r="H15" s="5"/>
    </row>
    <row r="16" spans="1:11" ht="30.75" customHeight="1" x14ac:dyDescent="0.25">
      <c r="A16" s="128"/>
      <c r="B16" s="65" t="s">
        <v>12</v>
      </c>
      <c r="C16" s="66" t="s">
        <v>13</v>
      </c>
      <c r="D16" s="66" t="s">
        <v>14</v>
      </c>
      <c r="E16" s="66" t="s">
        <v>15</v>
      </c>
      <c r="F16" s="65" t="s">
        <v>16</v>
      </c>
      <c r="G16" s="65" t="s">
        <v>17</v>
      </c>
      <c r="H16" s="5"/>
    </row>
    <row r="17" spans="1:8" ht="63.75" x14ac:dyDescent="0.25">
      <c r="A17" s="128"/>
      <c r="B17" s="129" t="s">
        <v>46</v>
      </c>
      <c r="C17" s="41" t="s">
        <v>47</v>
      </c>
      <c r="D17" s="41" t="s">
        <v>48</v>
      </c>
      <c r="E17" s="41" t="s">
        <v>49</v>
      </c>
      <c r="F17" s="67" t="s">
        <v>13</v>
      </c>
      <c r="G17" s="123">
        <f>('Control de cambios'!E10*0.0125)+('Control de cambios'!E11*0.0125)+('Control de cambios'!E12*0.0125)+('Control de cambios'!E13*0.0125)</f>
        <v>5</v>
      </c>
      <c r="H17" s="5"/>
    </row>
    <row r="18" spans="1:8" ht="38.25" x14ac:dyDescent="0.25">
      <c r="A18" s="128"/>
      <c r="B18" s="130"/>
      <c r="C18" s="41" t="s">
        <v>50</v>
      </c>
      <c r="D18" s="41" t="s">
        <v>51</v>
      </c>
      <c r="E18" s="41" t="s">
        <v>52</v>
      </c>
      <c r="F18" s="67" t="s">
        <v>13</v>
      </c>
      <c r="G18" s="124"/>
      <c r="H18" s="5"/>
    </row>
    <row r="19" spans="1:8" ht="51" x14ac:dyDescent="0.25">
      <c r="A19" s="128"/>
      <c r="B19" s="130"/>
      <c r="C19" s="38" t="s">
        <v>53</v>
      </c>
      <c r="D19" s="38" t="s">
        <v>54</v>
      </c>
      <c r="E19" s="38" t="s">
        <v>55</v>
      </c>
      <c r="F19" s="67" t="s">
        <v>13</v>
      </c>
      <c r="G19" s="124"/>
      <c r="H19" s="5"/>
    </row>
    <row r="20" spans="1:8" ht="38.25" x14ac:dyDescent="0.25">
      <c r="A20" s="128"/>
      <c r="B20" s="131"/>
      <c r="C20" s="38" t="s">
        <v>56</v>
      </c>
      <c r="D20" s="38" t="s">
        <v>57</v>
      </c>
      <c r="E20" s="38" t="s">
        <v>58</v>
      </c>
      <c r="F20" s="67" t="s">
        <v>13</v>
      </c>
      <c r="G20" s="125"/>
      <c r="H20" s="5"/>
    </row>
    <row r="21" spans="1:8" ht="28.5" customHeight="1" x14ac:dyDescent="0.25">
      <c r="A21" s="128"/>
      <c r="B21" s="65" t="s">
        <v>12</v>
      </c>
      <c r="C21" s="66" t="s">
        <v>13</v>
      </c>
      <c r="D21" s="66" t="s">
        <v>14</v>
      </c>
      <c r="E21" s="66" t="s">
        <v>15</v>
      </c>
      <c r="F21" s="65" t="s">
        <v>16</v>
      </c>
      <c r="G21" s="65" t="s">
        <v>17</v>
      </c>
      <c r="H21" s="5"/>
    </row>
    <row r="22" spans="1:8" ht="25.5" x14ac:dyDescent="0.25">
      <c r="A22" s="128"/>
      <c r="B22" s="129" t="s">
        <v>59</v>
      </c>
      <c r="C22" s="10" t="s">
        <v>60</v>
      </c>
      <c r="D22" s="10" t="s">
        <v>61</v>
      </c>
      <c r="E22" s="10" t="s">
        <v>62</v>
      </c>
      <c r="F22" s="67" t="s">
        <v>13</v>
      </c>
      <c r="G22" s="120">
        <f>('Control de cambios'!E14*0.017)+('Control de cambios'!E15*0.017)+('Control de cambios'!E16*0.016)</f>
        <v>5</v>
      </c>
      <c r="H22" s="5"/>
    </row>
    <row r="23" spans="1:8" ht="38.25" x14ac:dyDescent="0.25">
      <c r="A23" s="128"/>
      <c r="B23" s="130"/>
      <c r="C23" s="37" t="s">
        <v>63</v>
      </c>
      <c r="D23" s="37" t="s">
        <v>64</v>
      </c>
      <c r="E23" s="37" t="s">
        <v>65</v>
      </c>
      <c r="F23" s="67" t="s">
        <v>13</v>
      </c>
      <c r="G23" s="121"/>
      <c r="H23" s="5"/>
    </row>
    <row r="24" spans="1:8" ht="38.25" x14ac:dyDescent="0.25">
      <c r="A24" s="128"/>
      <c r="B24" s="131"/>
      <c r="C24" s="37" t="s">
        <v>66</v>
      </c>
      <c r="D24" s="10" t="s">
        <v>67</v>
      </c>
      <c r="E24" s="10" t="s">
        <v>68</v>
      </c>
      <c r="F24" s="67" t="s">
        <v>13</v>
      </c>
      <c r="G24" s="122"/>
      <c r="H24" s="5"/>
    </row>
    <row r="25" spans="1:8" ht="35.25" customHeight="1" x14ac:dyDescent="0.25">
      <c r="A25" s="128"/>
      <c r="B25" s="65" t="s">
        <v>12</v>
      </c>
      <c r="C25" s="66" t="s">
        <v>13</v>
      </c>
      <c r="D25" s="66" t="s">
        <v>14</v>
      </c>
      <c r="E25" s="66" t="s">
        <v>15</v>
      </c>
      <c r="F25" s="65" t="s">
        <v>16</v>
      </c>
      <c r="G25" s="65" t="s">
        <v>17</v>
      </c>
      <c r="H25" s="5"/>
    </row>
    <row r="26" spans="1:8" ht="38.25" x14ac:dyDescent="0.25">
      <c r="A26" s="128"/>
      <c r="B26" s="129" t="s">
        <v>69</v>
      </c>
      <c r="C26" s="10" t="s">
        <v>70</v>
      </c>
      <c r="D26" s="10" t="s">
        <v>71</v>
      </c>
      <c r="E26" s="10" t="s">
        <v>72</v>
      </c>
      <c r="F26" s="67" t="s">
        <v>13</v>
      </c>
      <c r="G26" s="120">
        <f>('Control de cambios'!E17*0.017)+('Control de cambios'!E18*0.017)+('Control de cambios'!E19*0.016)</f>
        <v>5</v>
      </c>
      <c r="H26" s="5"/>
    </row>
    <row r="27" spans="1:8" ht="38.25" x14ac:dyDescent="0.25">
      <c r="A27" s="128"/>
      <c r="B27" s="130"/>
      <c r="C27" s="37" t="s">
        <v>73</v>
      </c>
      <c r="D27" s="37" t="s">
        <v>74</v>
      </c>
      <c r="E27" s="37" t="s">
        <v>75</v>
      </c>
      <c r="F27" s="67" t="s">
        <v>13</v>
      </c>
      <c r="G27" s="121"/>
      <c r="H27" s="5"/>
    </row>
    <row r="28" spans="1:8" ht="25.5" x14ac:dyDescent="0.25">
      <c r="A28" s="128"/>
      <c r="B28" s="130"/>
      <c r="C28" s="37" t="s">
        <v>76</v>
      </c>
      <c r="D28" s="37" t="s">
        <v>77</v>
      </c>
      <c r="E28" s="37" t="s">
        <v>78</v>
      </c>
      <c r="F28" s="67" t="s">
        <v>13</v>
      </c>
      <c r="G28" s="122"/>
      <c r="H28" s="5"/>
    </row>
    <row r="29" spans="1:8" ht="29.25" customHeight="1" x14ac:dyDescent="0.25">
      <c r="A29" s="126" t="s">
        <v>12</v>
      </c>
      <c r="B29" s="126"/>
      <c r="C29" s="66" t="s">
        <v>13</v>
      </c>
      <c r="D29" s="66" t="s">
        <v>14</v>
      </c>
      <c r="E29" s="66" t="s">
        <v>15</v>
      </c>
      <c r="F29" s="65" t="s">
        <v>16</v>
      </c>
      <c r="G29" s="65" t="s">
        <v>79</v>
      </c>
      <c r="H29" s="5"/>
    </row>
    <row r="30" spans="1:8" ht="25.5" x14ac:dyDescent="0.25">
      <c r="A30" s="127" t="s">
        <v>80</v>
      </c>
      <c r="B30" s="127"/>
      <c r="C30" s="37" t="s">
        <v>81</v>
      </c>
      <c r="D30" s="37" t="s">
        <v>82</v>
      </c>
      <c r="E30" s="37" t="s">
        <v>83</v>
      </c>
      <c r="F30" s="69" t="s">
        <v>13</v>
      </c>
      <c r="G30" s="120">
        <f>('Control de cambios'!E20*0.03)+('Control de cambios'!E21*0.03)+('Control de cambios'!E22*0.03)+('Control de cambios'!E23*0.03)+('Control de cambios'!E24*0.03)</f>
        <v>15</v>
      </c>
      <c r="H30" s="5"/>
    </row>
    <row r="31" spans="1:8" ht="25.5" x14ac:dyDescent="0.25">
      <c r="A31" s="127"/>
      <c r="B31" s="127"/>
      <c r="C31" s="37" t="s">
        <v>84</v>
      </c>
      <c r="D31" s="37" t="s">
        <v>85</v>
      </c>
      <c r="E31" s="37" t="s">
        <v>86</v>
      </c>
      <c r="F31" s="69" t="s">
        <v>13</v>
      </c>
      <c r="G31" s="121"/>
      <c r="H31" s="5"/>
    </row>
    <row r="32" spans="1:8" ht="25.5" x14ac:dyDescent="0.25">
      <c r="A32" s="127"/>
      <c r="B32" s="127"/>
      <c r="C32" s="37" t="s">
        <v>87</v>
      </c>
      <c r="D32" s="37" t="s">
        <v>88</v>
      </c>
      <c r="E32" s="37" t="s">
        <v>89</v>
      </c>
      <c r="F32" s="69" t="s">
        <v>13</v>
      </c>
      <c r="G32" s="121"/>
      <c r="H32" s="5"/>
    </row>
    <row r="33" spans="1:8" ht="39" customHeight="1" x14ac:dyDescent="0.25">
      <c r="A33" s="127"/>
      <c r="B33" s="127"/>
      <c r="C33" s="37" t="s">
        <v>90</v>
      </c>
      <c r="D33" s="37" t="s">
        <v>91</v>
      </c>
      <c r="E33" s="37" t="s">
        <v>92</v>
      </c>
      <c r="F33" s="69" t="s">
        <v>13</v>
      </c>
      <c r="G33" s="121"/>
      <c r="H33" s="5"/>
    </row>
    <row r="34" spans="1:8" ht="78" customHeight="1" x14ac:dyDescent="0.25">
      <c r="A34" s="127"/>
      <c r="B34" s="127"/>
      <c r="C34" s="37" t="s">
        <v>93</v>
      </c>
      <c r="D34" s="37" t="s">
        <v>94</v>
      </c>
      <c r="E34" s="37" t="s">
        <v>95</v>
      </c>
      <c r="F34" s="69" t="s">
        <v>13</v>
      </c>
      <c r="G34" s="122"/>
      <c r="H34" s="6"/>
    </row>
    <row r="35" spans="1:8" ht="29.25" customHeight="1" x14ac:dyDescent="0.25">
      <c r="A35" s="126" t="s">
        <v>12</v>
      </c>
      <c r="B35" s="126"/>
      <c r="C35" s="66" t="s">
        <v>13</v>
      </c>
      <c r="D35" s="66" t="s">
        <v>14</v>
      </c>
      <c r="E35" s="66" t="s">
        <v>15</v>
      </c>
      <c r="F35" s="65" t="s">
        <v>16</v>
      </c>
      <c r="G35" s="65" t="s">
        <v>79</v>
      </c>
      <c r="H35" s="6"/>
    </row>
    <row r="36" spans="1:8" ht="25.5" x14ac:dyDescent="0.25">
      <c r="A36" s="127" t="s">
        <v>96</v>
      </c>
      <c r="B36" s="127"/>
      <c r="C36" s="10" t="s">
        <v>97</v>
      </c>
      <c r="D36" s="10" t="s">
        <v>98</v>
      </c>
      <c r="E36" s="10" t="s">
        <v>99</v>
      </c>
      <c r="F36" s="69" t="s">
        <v>13</v>
      </c>
      <c r="G36" s="123">
        <f>('Control de cambios'!E25*0.03)+('Control de cambios'!E26*0.03)+('Control de cambios'!E27*0.03)+('Control de cambios'!E28*0.03)+('Control de cambios'!E29*0.03)</f>
        <v>15</v>
      </c>
      <c r="H36" s="6"/>
    </row>
    <row r="37" spans="1:8" ht="38.25" customHeight="1" x14ac:dyDescent="0.25">
      <c r="A37" s="127"/>
      <c r="B37" s="127"/>
      <c r="C37" s="10" t="s">
        <v>100</v>
      </c>
      <c r="D37" s="10" t="s">
        <v>101</v>
      </c>
      <c r="E37" s="10" t="s">
        <v>102</v>
      </c>
      <c r="F37" s="69" t="s">
        <v>13</v>
      </c>
      <c r="G37" s="124"/>
      <c r="H37" s="6"/>
    </row>
    <row r="38" spans="1:8" ht="38.25" x14ac:dyDescent="0.25">
      <c r="A38" s="127"/>
      <c r="B38" s="127"/>
      <c r="C38" s="10" t="s">
        <v>103</v>
      </c>
      <c r="D38" s="10" t="s">
        <v>104</v>
      </c>
      <c r="E38" s="10" t="s">
        <v>105</v>
      </c>
      <c r="F38" s="69" t="s">
        <v>13</v>
      </c>
      <c r="G38" s="124"/>
      <c r="H38" s="6"/>
    </row>
    <row r="39" spans="1:8" ht="29.25" customHeight="1" x14ac:dyDescent="0.25">
      <c r="A39" s="127"/>
      <c r="B39" s="127"/>
      <c r="C39" s="10" t="s">
        <v>106</v>
      </c>
      <c r="D39" s="10" t="s">
        <v>107</v>
      </c>
      <c r="E39" s="10" t="s">
        <v>108</v>
      </c>
      <c r="F39" s="69" t="s">
        <v>13</v>
      </c>
      <c r="G39" s="124"/>
      <c r="H39" s="6"/>
    </row>
    <row r="40" spans="1:8" ht="25.5" x14ac:dyDescent="0.25">
      <c r="A40" s="127"/>
      <c r="B40" s="127"/>
      <c r="C40" s="10" t="s">
        <v>109</v>
      </c>
      <c r="D40" s="10" t="s">
        <v>110</v>
      </c>
      <c r="E40" s="10" t="s">
        <v>111</v>
      </c>
      <c r="F40" s="69" t="s">
        <v>13</v>
      </c>
      <c r="G40" s="125"/>
      <c r="H40" s="6"/>
    </row>
    <row r="41" spans="1:8" ht="26.25" customHeight="1" x14ac:dyDescent="0.25">
      <c r="A41" s="126" t="s">
        <v>12</v>
      </c>
      <c r="B41" s="126"/>
      <c r="C41" s="66" t="s">
        <v>13</v>
      </c>
      <c r="D41" s="66" t="s">
        <v>14</v>
      </c>
      <c r="E41" s="66" t="s">
        <v>15</v>
      </c>
      <c r="F41" s="65" t="s">
        <v>16</v>
      </c>
      <c r="G41" s="65" t="s">
        <v>112</v>
      </c>
      <c r="H41" s="6"/>
    </row>
    <row r="42" spans="1:8" ht="65.25" customHeight="1" x14ac:dyDescent="0.25">
      <c r="A42" s="127" t="s">
        <v>113</v>
      </c>
      <c r="B42" s="127"/>
      <c r="C42" s="38" t="s">
        <v>114</v>
      </c>
      <c r="D42" s="38" t="s">
        <v>115</v>
      </c>
      <c r="E42" s="38" t="s">
        <v>116</v>
      </c>
      <c r="F42" s="69" t="s">
        <v>13</v>
      </c>
      <c r="G42" s="123">
        <f>('Control de cambios'!E30*0.07)+('Control de cambios'!E31*0.07)+('Control de cambios'!E32*0.06)</f>
        <v>20</v>
      </c>
      <c r="H42" s="6"/>
    </row>
    <row r="43" spans="1:8" ht="25.5" x14ac:dyDescent="0.25">
      <c r="A43" s="127"/>
      <c r="B43" s="127"/>
      <c r="C43" s="10" t="s">
        <v>117</v>
      </c>
      <c r="D43" s="10" t="s">
        <v>118</v>
      </c>
      <c r="E43" s="10" t="s">
        <v>119</v>
      </c>
      <c r="F43" s="69" t="s">
        <v>13</v>
      </c>
      <c r="G43" s="124"/>
      <c r="H43" s="6"/>
    </row>
    <row r="44" spans="1:8" ht="25.5" x14ac:dyDescent="0.25">
      <c r="A44" s="127"/>
      <c r="B44" s="127"/>
      <c r="C44" s="39" t="s">
        <v>120</v>
      </c>
      <c r="D44" s="39" t="s">
        <v>121</v>
      </c>
      <c r="E44" s="39" t="s">
        <v>122</v>
      </c>
      <c r="F44" s="69" t="s">
        <v>13</v>
      </c>
      <c r="G44" s="125"/>
      <c r="H44" s="6"/>
    </row>
    <row r="45" spans="1:8" ht="27" customHeight="1" x14ac:dyDescent="0.25">
      <c r="A45" s="126" t="s">
        <v>12</v>
      </c>
      <c r="B45" s="126"/>
      <c r="C45" s="65" t="s">
        <v>13</v>
      </c>
      <c r="D45" s="65" t="s">
        <v>14</v>
      </c>
      <c r="E45" s="65" t="s">
        <v>15</v>
      </c>
      <c r="F45" s="65" t="s">
        <v>16</v>
      </c>
      <c r="G45" s="65" t="s">
        <v>17</v>
      </c>
      <c r="H45" s="6"/>
    </row>
    <row r="46" spans="1:8" ht="38.25" x14ac:dyDescent="0.25">
      <c r="A46" s="127" t="s">
        <v>123</v>
      </c>
      <c r="B46" s="127"/>
      <c r="C46" s="39" t="s">
        <v>124</v>
      </c>
      <c r="D46" s="39" t="s">
        <v>125</v>
      </c>
      <c r="E46" s="39" t="s">
        <v>126</v>
      </c>
      <c r="F46" s="67" t="s">
        <v>13</v>
      </c>
      <c r="G46" s="123">
        <f>('Control de cambios'!E33*0.025)+('Control de cambios'!E34*0.025)</f>
        <v>5</v>
      </c>
      <c r="H46" s="6"/>
    </row>
    <row r="47" spans="1:8" ht="25.5" x14ac:dyDescent="0.25">
      <c r="A47" s="127"/>
      <c r="B47" s="127"/>
      <c r="C47" s="39" t="s">
        <v>127</v>
      </c>
      <c r="D47" s="39" t="s">
        <v>128</v>
      </c>
      <c r="E47" s="39" t="s">
        <v>129</v>
      </c>
      <c r="F47" s="67" t="s">
        <v>13</v>
      </c>
      <c r="G47" s="125"/>
      <c r="H47" s="6"/>
    </row>
    <row r="48" spans="1:8" ht="29.25" customHeight="1" x14ac:dyDescent="0.25">
      <c r="A48" s="126" t="s">
        <v>12</v>
      </c>
      <c r="B48" s="126"/>
      <c r="C48" s="65" t="s">
        <v>13</v>
      </c>
      <c r="D48" s="65" t="s">
        <v>14</v>
      </c>
      <c r="E48" s="65" t="s">
        <v>15</v>
      </c>
      <c r="F48" s="65" t="s">
        <v>16</v>
      </c>
      <c r="G48" s="65" t="s">
        <v>17</v>
      </c>
      <c r="H48" s="7"/>
    </row>
    <row r="49" spans="1:8" ht="29.25" customHeight="1" x14ac:dyDescent="0.25">
      <c r="A49" s="127" t="s">
        <v>130</v>
      </c>
      <c r="B49" s="127"/>
      <c r="C49" s="39" t="s">
        <v>131</v>
      </c>
      <c r="D49" s="39" t="s">
        <v>132</v>
      </c>
      <c r="E49" s="39" t="s">
        <v>133</v>
      </c>
      <c r="F49" s="67" t="s">
        <v>13</v>
      </c>
      <c r="G49" s="123">
        <f>('Control de cambios'!E35*0.025)+('Control de cambios'!E36*0.025)</f>
        <v>5</v>
      </c>
      <c r="H49" s="7"/>
    </row>
    <row r="50" spans="1:8" ht="38.25" x14ac:dyDescent="0.25">
      <c r="A50" s="127"/>
      <c r="B50" s="127"/>
      <c r="C50" s="39" t="s">
        <v>134</v>
      </c>
      <c r="D50" s="39" t="s">
        <v>135</v>
      </c>
      <c r="E50" s="39" t="s">
        <v>136</v>
      </c>
      <c r="F50" s="67" t="s">
        <v>13</v>
      </c>
      <c r="G50" s="125"/>
      <c r="H50" s="6"/>
    </row>
    <row r="51" spans="1:8" ht="26.25" customHeight="1" x14ac:dyDescent="0.25">
      <c r="A51" s="126" t="s">
        <v>12</v>
      </c>
      <c r="B51" s="126"/>
      <c r="C51" s="66" t="s">
        <v>13</v>
      </c>
      <c r="D51" s="66" t="s">
        <v>14</v>
      </c>
      <c r="E51" s="66" t="s">
        <v>15</v>
      </c>
      <c r="F51" s="65" t="s">
        <v>16</v>
      </c>
      <c r="G51" s="65" t="s">
        <v>17</v>
      </c>
      <c r="H51" s="6"/>
    </row>
    <row r="52" spans="1:8" ht="38.25" x14ac:dyDescent="0.25">
      <c r="A52" s="127" t="s">
        <v>137</v>
      </c>
      <c r="B52" s="127"/>
      <c r="C52" s="37" t="s">
        <v>138</v>
      </c>
      <c r="D52" s="37" t="s">
        <v>139</v>
      </c>
      <c r="E52" s="37" t="s">
        <v>140</v>
      </c>
      <c r="F52" s="69" t="s">
        <v>13</v>
      </c>
      <c r="G52" s="123">
        <f>('Control de cambios'!E37*0.0125)+('Control de cambios'!E38*0.0125)+('Control de cambios'!E39*0.0125)+('Control de cambios'!E40*0.0125)</f>
        <v>5</v>
      </c>
      <c r="H52" s="6"/>
    </row>
    <row r="53" spans="1:8" ht="25.5" x14ac:dyDescent="0.25">
      <c r="A53" s="127"/>
      <c r="B53" s="127"/>
      <c r="C53" s="37" t="s">
        <v>141</v>
      </c>
      <c r="D53" s="37" t="s">
        <v>142</v>
      </c>
      <c r="E53" s="37" t="s">
        <v>143</v>
      </c>
      <c r="F53" s="69" t="s">
        <v>13</v>
      </c>
      <c r="G53" s="124"/>
      <c r="H53" s="6"/>
    </row>
    <row r="54" spans="1:8" ht="63.75" x14ac:dyDescent="0.25">
      <c r="A54" s="127"/>
      <c r="B54" s="127"/>
      <c r="C54" s="37" t="s">
        <v>144</v>
      </c>
      <c r="D54" s="37" t="s">
        <v>145</v>
      </c>
      <c r="E54" s="37" t="s">
        <v>146</v>
      </c>
      <c r="F54" s="69" t="s">
        <v>13</v>
      </c>
      <c r="G54" s="124"/>
      <c r="H54" s="6"/>
    </row>
    <row r="55" spans="1:8" ht="38.25" x14ac:dyDescent="0.25">
      <c r="A55" s="127"/>
      <c r="B55" s="127"/>
      <c r="C55" s="37" t="s">
        <v>147</v>
      </c>
      <c r="D55" s="37" t="s">
        <v>148</v>
      </c>
      <c r="E55" s="37" t="s">
        <v>149</v>
      </c>
      <c r="F55" s="67" t="s">
        <v>13</v>
      </c>
      <c r="G55" s="125"/>
      <c r="H55" s="6"/>
    </row>
    <row r="56" spans="1:8" ht="25.5" x14ac:dyDescent="0.25">
      <c r="A56" s="126" t="s">
        <v>12</v>
      </c>
      <c r="B56" s="126"/>
      <c r="C56" s="66" t="s">
        <v>13</v>
      </c>
      <c r="D56" s="66" t="s">
        <v>14</v>
      </c>
      <c r="E56" s="66" t="s">
        <v>15</v>
      </c>
      <c r="F56" s="65" t="s">
        <v>16</v>
      </c>
      <c r="G56" s="65" t="s">
        <v>17</v>
      </c>
      <c r="H56" s="6"/>
    </row>
    <row r="57" spans="1:8" ht="25.5" x14ac:dyDescent="0.25">
      <c r="A57" s="127" t="s">
        <v>150</v>
      </c>
      <c r="B57" s="127"/>
      <c r="C57" s="40" t="s">
        <v>151</v>
      </c>
      <c r="D57" s="40" t="s">
        <v>152</v>
      </c>
      <c r="E57" s="40" t="s">
        <v>153</v>
      </c>
      <c r="F57" s="69" t="s">
        <v>13</v>
      </c>
      <c r="G57" s="123">
        <f>('Control de cambios'!E41*0.0125)+('Control de cambios'!E42*0.0125)+('Control de cambios'!E43*0.0125)+('Control de cambios'!E44*0.0125)</f>
        <v>5</v>
      </c>
      <c r="H57" s="6"/>
    </row>
    <row r="58" spans="1:8" ht="25.5" x14ac:dyDescent="0.25">
      <c r="A58" s="127"/>
      <c r="B58" s="127"/>
      <c r="C58" s="40" t="s">
        <v>154</v>
      </c>
      <c r="D58" s="40" t="s">
        <v>155</v>
      </c>
      <c r="E58" s="40" t="s">
        <v>156</v>
      </c>
      <c r="F58" s="69" t="s">
        <v>13</v>
      </c>
      <c r="G58" s="124"/>
      <c r="H58" s="6"/>
    </row>
    <row r="59" spans="1:8" ht="25.5" x14ac:dyDescent="0.25">
      <c r="A59" s="127"/>
      <c r="B59" s="127"/>
      <c r="C59" s="37" t="s">
        <v>157</v>
      </c>
      <c r="D59" s="37" t="s">
        <v>158</v>
      </c>
      <c r="E59" s="37" t="s">
        <v>159</v>
      </c>
      <c r="F59" s="69" t="s">
        <v>13</v>
      </c>
      <c r="G59" s="124"/>
      <c r="H59" s="6"/>
    </row>
    <row r="60" spans="1:8" ht="44.25" customHeight="1" x14ac:dyDescent="0.25">
      <c r="A60" s="127"/>
      <c r="B60" s="127"/>
      <c r="C60" s="37" t="s">
        <v>160</v>
      </c>
      <c r="D60" s="37" t="s">
        <v>161</v>
      </c>
      <c r="E60" s="37" t="s">
        <v>162</v>
      </c>
      <c r="F60" s="67" t="s">
        <v>13</v>
      </c>
      <c r="G60" s="125"/>
      <c r="H60" s="6"/>
    </row>
    <row r="61" spans="1:8" ht="40.5" customHeight="1" x14ac:dyDescent="0.25">
      <c r="A61" s="119" t="s">
        <v>163</v>
      </c>
      <c r="B61" s="119"/>
      <c r="C61" s="119"/>
      <c r="D61" s="119"/>
      <c r="E61" s="119"/>
      <c r="F61" s="119"/>
      <c r="G61" s="23">
        <f>SUM(G6:G60)</f>
        <v>100</v>
      </c>
      <c r="H61" s="8"/>
    </row>
    <row r="62" spans="1:8" x14ac:dyDescent="0.25"/>
  </sheetData>
  <mergeCells count="46">
    <mergeCell ref="A4:G4"/>
    <mergeCell ref="A1:B3"/>
    <mergeCell ref="F1:G1"/>
    <mergeCell ref="F2:G2"/>
    <mergeCell ref="F3:G3"/>
    <mergeCell ref="C1:E1"/>
    <mergeCell ref="C2:E2"/>
    <mergeCell ref="C3:E3"/>
    <mergeCell ref="G30:G34"/>
    <mergeCell ref="G42:G44"/>
    <mergeCell ref="G46:G47"/>
    <mergeCell ref="G57:G60"/>
    <mergeCell ref="G36:G40"/>
    <mergeCell ref="G49:G50"/>
    <mergeCell ref="G52:G55"/>
    <mergeCell ref="A10:B11"/>
    <mergeCell ref="A6:B8"/>
    <mergeCell ref="A5:B5"/>
    <mergeCell ref="A9:B9"/>
    <mergeCell ref="A12:B12"/>
    <mergeCell ref="A36:B40"/>
    <mergeCell ref="A41:B41"/>
    <mergeCell ref="A42:B44"/>
    <mergeCell ref="A13:A28"/>
    <mergeCell ref="A30:B34"/>
    <mergeCell ref="A29:B29"/>
    <mergeCell ref="B26:B28"/>
    <mergeCell ref="B22:B24"/>
    <mergeCell ref="B17:B20"/>
    <mergeCell ref="B13:B15"/>
    <mergeCell ref="A61:F61"/>
    <mergeCell ref="G22:G24"/>
    <mergeCell ref="G17:G20"/>
    <mergeCell ref="G6:G8"/>
    <mergeCell ref="G10:G11"/>
    <mergeCell ref="G13:G15"/>
    <mergeCell ref="G26:G28"/>
    <mergeCell ref="A51:B51"/>
    <mergeCell ref="A52:B55"/>
    <mergeCell ref="A56:B56"/>
    <mergeCell ref="A57:B60"/>
    <mergeCell ref="A45:B45"/>
    <mergeCell ref="A46:B47"/>
    <mergeCell ref="A48:B48"/>
    <mergeCell ref="A49:B50"/>
    <mergeCell ref="A35:B3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0000000}">
          <x14:formula1>
            <xm:f>'Control de cambios'!$B$6:$D$6</xm:f>
          </x14:formula1>
          <xm:sqref>F14:F15 F18:F20 F22:F24 F26:F28</xm:sqref>
        </x14:dataValidation>
        <x14:dataValidation type="list" allowBlank="1" showInputMessage="1" showErrorMessage="1" xr:uid="{00000000-0002-0000-0100-000001000000}">
          <x14:formula1>
            <xm:f>'Control de cambios'!$B$5:$D$5</xm:f>
          </x14:formula1>
          <xm:sqref>F13 F17</xm:sqref>
        </x14:dataValidation>
        <x14:dataValidation type="list" allowBlank="1" showInputMessage="1" showErrorMessage="1" xr:uid="{00000000-0002-0000-0100-000002000000}">
          <x14:formula1>
            <xm:f>'Control de cambios'!$B$2:$D$2</xm:f>
          </x14:formula1>
          <xm:sqref>F6</xm:sqref>
        </x14:dataValidation>
        <x14:dataValidation type="list" allowBlank="1" showInputMessage="1" showErrorMessage="1" xr:uid="{00000000-0002-0000-0100-000003000000}">
          <x14:formula1>
            <xm:f>'Control de cambios'!$B$3:$D$3</xm:f>
          </x14:formula1>
          <xm:sqref>F7 F10</xm:sqref>
        </x14:dataValidation>
        <x14:dataValidation type="list" allowBlank="1" showInputMessage="1" showErrorMessage="1" xr:uid="{00000000-0002-0000-0100-000004000000}">
          <x14:formula1>
            <xm:f>'Control de cambios'!$B$4:$D$4</xm:f>
          </x14:formula1>
          <xm:sqref>F8 F11</xm:sqref>
        </x14:dataValidation>
        <x14:dataValidation type="list" allowBlank="1" showInputMessage="1" showErrorMessage="1" xr:uid="{00000000-0002-0000-0100-000005000000}">
          <x14:formula1>
            <xm:f>'Control de cambios'!$B$7:$D$7</xm:f>
          </x14:formula1>
          <xm:sqref>F30:F34 F36:F40 F42:F44 F52:F54 F57:F59</xm:sqref>
        </x14:dataValidation>
        <x14:dataValidation type="list" allowBlank="1" showInputMessage="1" showErrorMessage="1" xr:uid="{00000000-0002-0000-0100-000006000000}">
          <x14:formula1>
            <xm:f>'Control de cambios'!$B$17:$D$17</xm:f>
          </x14:formula1>
          <xm:sqref>F46 F49</xm:sqref>
        </x14:dataValidation>
        <x14:dataValidation type="list" allowBlank="1" showInputMessage="1" showErrorMessage="1" xr:uid="{00000000-0002-0000-0100-000007000000}">
          <x14:formula1>
            <xm:f>'Control de cambios'!$B$18:$D$18</xm:f>
          </x14:formula1>
          <xm:sqref>F47 F50</xm:sqref>
        </x14:dataValidation>
        <x14:dataValidation type="list" allowBlank="1" showInputMessage="1" showErrorMessage="1" xr:uid="{00000000-0002-0000-0100-000008000000}">
          <x14:formula1>
            <xm:f>'Control de cambios'!$B$33:$D$33</xm:f>
          </x14:formula1>
          <xm:sqref>F55 F60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2"/>
  <sheetViews>
    <sheetView showGridLines="0" tabSelected="1" zoomScale="85" zoomScaleNormal="85" workbookViewId="0">
      <selection activeCell="B12" sqref="B12:D12"/>
    </sheetView>
  </sheetViews>
  <sheetFormatPr baseColWidth="10" defaultColWidth="0" defaultRowHeight="15.75" zeroHeight="1" x14ac:dyDescent="0.25"/>
  <cols>
    <col min="1" max="1" width="33.28515625" style="70" customWidth="1"/>
    <col min="2" max="2" width="39.5703125" style="70" customWidth="1"/>
    <col min="3" max="3" width="26.5703125" style="70" customWidth="1"/>
    <col min="4" max="4" width="31.140625" style="70" customWidth="1"/>
    <col min="5" max="5" width="0.28515625" style="70" customWidth="1"/>
    <col min="6" max="6" width="0" style="70" hidden="1" customWidth="1"/>
    <col min="7" max="16384" width="11.42578125" style="70" hidden="1"/>
  </cols>
  <sheetData>
    <row r="1" spans="1:6" customFormat="1" ht="30" customHeight="1" x14ac:dyDescent="0.25">
      <c r="A1" s="167"/>
      <c r="B1" s="161" t="s">
        <v>382</v>
      </c>
      <c r="C1" s="162"/>
      <c r="D1" s="73" t="s">
        <v>385</v>
      </c>
      <c r="F1" s="1"/>
    </row>
    <row r="2" spans="1:6" customFormat="1" ht="30" customHeight="1" x14ac:dyDescent="0.25">
      <c r="A2" s="168"/>
      <c r="B2" s="138" t="s">
        <v>9</v>
      </c>
      <c r="C2" s="138"/>
      <c r="D2" s="74" t="s">
        <v>10</v>
      </c>
      <c r="F2" s="1"/>
    </row>
    <row r="3" spans="1:6" customFormat="1" ht="30" customHeight="1" x14ac:dyDescent="0.25">
      <c r="A3" s="169"/>
      <c r="B3" s="138" t="s">
        <v>386</v>
      </c>
      <c r="C3" s="138"/>
      <c r="D3" s="74" t="s">
        <v>11</v>
      </c>
      <c r="F3" s="1"/>
    </row>
    <row r="4" spans="1:6" ht="15" customHeight="1" x14ac:dyDescent="0.25">
      <c r="A4" s="75"/>
      <c r="B4" s="76"/>
      <c r="C4" s="76"/>
      <c r="D4" s="77"/>
      <c r="F4" s="71"/>
    </row>
    <row r="5" spans="1:6" x14ac:dyDescent="0.25">
      <c r="A5" s="78" t="s">
        <v>164</v>
      </c>
      <c r="B5" s="170"/>
      <c r="C5" s="171"/>
      <c r="D5" s="172"/>
      <c r="E5" s="79"/>
    </row>
    <row r="6" spans="1:6" ht="16.5" customHeight="1" x14ac:dyDescent="0.25">
      <c r="A6" s="148" t="s">
        <v>165</v>
      </c>
      <c r="B6" s="149"/>
      <c r="C6" s="149"/>
      <c r="D6" s="150"/>
      <c r="E6" s="80"/>
    </row>
    <row r="7" spans="1:6" x14ac:dyDescent="0.25">
      <c r="A7" s="81"/>
      <c r="B7" s="165"/>
      <c r="C7" s="165"/>
      <c r="D7" s="166"/>
      <c r="E7" s="80"/>
    </row>
    <row r="8" spans="1:6" x14ac:dyDescent="0.25">
      <c r="A8" s="82" t="s">
        <v>166</v>
      </c>
      <c r="B8" s="142"/>
      <c r="C8" s="142"/>
      <c r="D8" s="143"/>
      <c r="E8" s="80"/>
    </row>
    <row r="9" spans="1:6" x14ac:dyDescent="0.25">
      <c r="A9" s="83" t="s">
        <v>167</v>
      </c>
      <c r="B9" s="142"/>
      <c r="C9" s="142"/>
      <c r="D9" s="143"/>
      <c r="E9" s="80"/>
    </row>
    <row r="10" spans="1:6" x14ac:dyDescent="0.25">
      <c r="A10" s="83" t="s">
        <v>168</v>
      </c>
      <c r="B10" s="142" t="s">
        <v>169</v>
      </c>
      <c r="C10" s="142"/>
      <c r="D10" s="143"/>
      <c r="E10" s="80"/>
    </row>
    <row r="11" spans="1:6" x14ac:dyDescent="0.25">
      <c r="A11" s="83" t="s">
        <v>170</v>
      </c>
      <c r="B11" s="142" t="s">
        <v>178</v>
      </c>
      <c r="C11" s="142"/>
      <c r="D11" s="143"/>
      <c r="E11" s="80"/>
    </row>
    <row r="12" spans="1:6" x14ac:dyDescent="0.25">
      <c r="A12" s="78"/>
      <c r="B12" s="163"/>
      <c r="C12" s="163"/>
      <c r="D12" s="164"/>
      <c r="E12" s="80"/>
    </row>
    <row r="13" spans="1:6" x14ac:dyDescent="0.25">
      <c r="A13" s="148" t="s">
        <v>172</v>
      </c>
      <c r="B13" s="149"/>
      <c r="C13" s="149"/>
      <c r="D13" s="150"/>
      <c r="E13" s="80"/>
    </row>
    <row r="14" spans="1:6" x14ac:dyDescent="0.25">
      <c r="A14" s="78"/>
      <c r="B14" s="151"/>
      <c r="C14" s="151"/>
      <c r="D14" s="152"/>
      <c r="E14" s="80"/>
    </row>
    <row r="15" spans="1:6" x14ac:dyDescent="0.25">
      <c r="A15" s="84" t="s">
        <v>173</v>
      </c>
      <c r="B15" s="142"/>
      <c r="C15" s="142"/>
      <c r="D15" s="143"/>
      <c r="E15" s="80"/>
    </row>
    <row r="16" spans="1:6" x14ac:dyDescent="0.25">
      <c r="A16" s="82" t="s">
        <v>174</v>
      </c>
      <c r="B16" s="142"/>
      <c r="C16" s="142"/>
      <c r="D16" s="143"/>
      <c r="E16" s="80"/>
    </row>
    <row r="17" spans="1:5" x14ac:dyDescent="0.25">
      <c r="A17" s="82" t="s">
        <v>175</v>
      </c>
      <c r="B17" s="142"/>
      <c r="C17" s="142"/>
      <c r="D17" s="143"/>
      <c r="E17" s="80"/>
    </row>
    <row r="18" spans="1:5" x14ac:dyDescent="0.25">
      <c r="A18" s="84" t="s">
        <v>176</v>
      </c>
      <c r="B18" s="142"/>
      <c r="C18" s="142"/>
      <c r="D18" s="143"/>
      <c r="E18" s="80"/>
    </row>
    <row r="19" spans="1:5" x14ac:dyDescent="0.25">
      <c r="A19" s="84" t="s">
        <v>177</v>
      </c>
      <c r="B19" s="142" t="s">
        <v>178</v>
      </c>
      <c r="C19" s="142"/>
      <c r="D19" s="143"/>
      <c r="E19" s="80"/>
    </row>
    <row r="20" spans="1:5" x14ac:dyDescent="0.25">
      <c r="A20" s="82" t="s">
        <v>179</v>
      </c>
      <c r="B20" s="142"/>
      <c r="C20" s="142"/>
      <c r="D20" s="143"/>
      <c r="E20" s="80"/>
    </row>
    <row r="21" spans="1:5" ht="30.75" x14ac:dyDescent="0.25">
      <c r="A21" s="85" t="s">
        <v>180</v>
      </c>
      <c r="B21" s="146" t="s">
        <v>181</v>
      </c>
      <c r="C21" s="146"/>
      <c r="D21" s="147"/>
      <c r="E21" s="80"/>
    </row>
    <row r="22" spans="1:5" ht="30" x14ac:dyDescent="0.25">
      <c r="A22" s="86" t="s">
        <v>182</v>
      </c>
      <c r="B22" s="146" t="s">
        <v>183</v>
      </c>
      <c r="C22" s="146"/>
      <c r="D22" s="147"/>
      <c r="E22" s="80"/>
    </row>
    <row r="23" spans="1:5" x14ac:dyDescent="0.25">
      <c r="A23" s="148" t="s">
        <v>184</v>
      </c>
      <c r="B23" s="149"/>
      <c r="C23" s="149"/>
      <c r="D23" s="150"/>
      <c r="E23" s="80"/>
    </row>
    <row r="24" spans="1:5" x14ac:dyDescent="0.25">
      <c r="A24" s="84" t="s">
        <v>173</v>
      </c>
      <c r="B24" s="142"/>
      <c r="C24" s="142"/>
      <c r="D24" s="143"/>
      <c r="E24" s="80"/>
    </row>
    <row r="25" spans="1:5" x14ac:dyDescent="0.25">
      <c r="A25" s="82" t="s">
        <v>174</v>
      </c>
      <c r="B25" s="142"/>
      <c r="C25" s="142"/>
      <c r="D25" s="143"/>
      <c r="E25" s="80"/>
    </row>
    <row r="26" spans="1:5" x14ac:dyDescent="0.25">
      <c r="A26" s="82" t="s">
        <v>175</v>
      </c>
      <c r="B26" s="142"/>
      <c r="C26" s="142"/>
      <c r="D26" s="143"/>
      <c r="E26" s="80"/>
    </row>
    <row r="27" spans="1:5" x14ac:dyDescent="0.25">
      <c r="A27" s="84" t="s">
        <v>176</v>
      </c>
      <c r="B27" s="142"/>
      <c r="C27" s="142"/>
      <c r="D27" s="143"/>
      <c r="E27" s="80"/>
    </row>
    <row r="28" spans="1:5" x14ac:dyDescent="0.25">
      <c r="A28" s="84" t="s">
        <v>177</v>
      </c>
      <c r="B28" s="142" t="s">
        <v>185</v>
      </c>
      <c r="C28" s="142"/>
      <c r="D28" s="143"/>
      <c r="E28" s="80"/>
    </row>
    <row r="29" spans="1:5" x14ac:dyDescent="0.25">
      <c r="A29" s="82" t="s">
        <v>179</v>
      </c>
      <c r="B29" s="142"/>
      <c r="C29" s="142"/>
      <c r="D29" s="143"/>
      <c r="E29" s="80"/>
    </row>
    <row r="30" spans="1:5" ht="30.75" x14ac:dyDescent="0.25">
      <c r="A30" s="85" t="s">
        <v>180</v>
      </c>
      <c r="B30" s="146" t="s">
        <v>171</v>
      </c>
      <c r="C30" s="146"/>
      <c r="D30" s="147"/>
      <c r="E30" s="80"/>
    </row>
    <row r="31" spans="1:5" ht="30" x14ac:dyDescent="0.25">
      <c r="A31" s="86" t="s">
        <v>186</v>
      </c>
      <c r="B31" s="146" t="s">
        <v>183</v>
      </c>
      <c r="C31" s="146"/>
      <c r="D31" s="147"/>
      <c r="E31" s="80"/>
    </row>
    <row r="32" spans="1:5" ht="31.5" x14ac:dyDescent="0.25">
      <c r="A32" s="144" t="s">
        <v>187</v>
      </c>
      <c r="B32" s="145"/>
      <c r="C32" s="87" t="s">
        <v>188</v>
      </c>
      <c r="D32" s="88" t="s">
        <v>189</v>
      </c>
      <c r="E32" s="79"/>
    </row>
    <row r="33" spans="1:5" x14ac:dyDescent="0.25">
      <c r="A33" s="140" t="s">
        <v>190</v>
      </c>
      <c r="B33" s="141"/>
      <c r="C33" s="89">
        <f>'1. Fmto. Rúbrica'!G6</f>
        <v>5</v>
      </c>
      <c r="D33" s="90">
        <v>5</v>
      </c>
      <c r="E33" s="79"/>
    </row>
    <row r="34" spans="1:5" x14ac:dyDescent="0.25">
      <c r="A34" s="140" t="s">
        <v>191</v>
      </c>
      <c r="B34" s="141"/>
      <c r="C34" s="91">
        <f>'1. Fmto. Rúbrica'!G10</f>
        <v>5</v>
      </c>
      <c r="D34" s="90">
        <v>5</v>
      </c>
      <c r="E34" s="79"/>
    </row>
    <row r="35" spans="1:5" x14ac:dyDescent="0.25">
      <c r="A35" s="140" t="s">
        <v>192</v>
      </c>
      <c r="B35" s="141"/>
      <c r="C35" s="92">
        <f>'1. Fmto. Rúbrica'!G13</f>
        <v>5</v>
      </c>
      <c r="D35" s="93">
        <v>5</v>
      </c>
      <c r="E35" s="79"/>
    </row>
    <row r="36" spans="1:5" x14ac:dyDescent="0.25">
      <c r="A36" s="140" t="s">
        <v>193</v>
      </c>
      <c r="B36" s="141"/>
      <c r="C36" s="92">
        <f>'1. Fmto. Rúbrica'!G17</f>
        <v>5</v>
      </c>
      <c r="D36" s="93">
        <v>5</v>
      </c>
      <c r="E36" s="79"/>
    </row>
    <row r="37" spans="1:5" ht="15.75" customHeight="1" x14ac:dyDescent="0.25">
      <c r="A37" s="140" t="s">
        <v>194</v>
      </c>
      <c r="B37" s="141"/>
      <c r="C37" s="92">
        <f>'1. Fmto. Rúbrica'!G22</f>
        <v>5</v>
      </c>
      <c r="D37" s="93">
        <v>5</v>
      </c>
      <c r="E37" s="79"/>
    </row>
    <row r="38" spans="1:5" x14ac:dyDescent="0.25">
      <c r="A38" s="140" t="s">
        <v>195</v>
      </c>
      <c r="B38" s="141"/>
      <c r="C38" s="92">
        <f>'1. Fmto. Rúbrica'!G26</f>
        <v>5</v>
      </c>
      <c r="D38" s="93">
        <v>5</v>
      </c>
      <c r="E38" s="79"/>
    </row>
    <row r="39" spans="1:5" x14ac:dyDescent="0.25">
      <c r="A39" s="154" t="s">
        <v>196</v>
      </c>
      <c r="B39" s="155"/>
      <c r="C39" s="92">
        <f>'1. Fmto. Rúbrica'!G30</f>
        <v>15</v>
      </c>
      <c r="D39" s="93">
        <v>15</v>
      </c>
      <c r="E39" s="79"/>
    </row>
    <row r="40" spans="1:5" x14ac:dyDescent="0.25">
      <c r="A40" s="154" t="s">
        <v>197</v>
      </c>
      <c r="B40" s="155"/>
      <c r="C40" s="92">
        <f>'1. Fmto. Rúbrica'!G36</f>
        <v>15</v>
      </c>
      <c r="D40" s="93">
        <v>15</v>
      </c>
      <c r="E40" s="79"/>
    </row>
    <row r="41" spans="1:5" x14ac:dyDescent="0.25">
      <c r="A41" s="154" t="s">
        <v>198</v>
      </c>
      <c r="B41" s="155"/>
      <c r="C41" s="92">
        <f>'1. Fmto. Rúbrica'!G42</f>
        <v>20</v>
      </c>
      <c r="D41" s="93">
        <v>20</v>
      </c>
      <c r="E41" s="79"/>
    </row>
    <row r="42" spans="1:5" x14ac:dyDescent="0.25">
      <c r="A42" s="140" t="s">
        <v>199</v>
      </c>
      <c r="B42" s="141"/>
      <c r="C42" s="92">
        <f>'1. Fmto. Rúbrica'!G46</f>
        <v>5</v>
      </c>
      <c r="D42" s="93">
        <v>5</v>
      </c>
      <c r="E42" s="79"/>
    </row>
    <row r="43" spans="1:5" x14ac:dyDescent="0.25">
      <c r="A43" s="140" t="s">
        <v>200</v>
      </c>
      <c r="B43" s="141"/>
      <c r="C43" s="92">
        <f>'1. Fmto. Rúbrica'!G49</f>
        <v>5</v>
      </c>
      <c r="D43" s="93">
        <v>5</v>
      </c>
      <c r="E43" s="79"/>
    </row>
    <row r="44" spans="1:5" x14ac:dyDescent="0.25">
      <c r="A44" s="154" t="s">
        <v>201</v>
      </c>
      <c r="B44" s="155"/>
      <c r="C44" s="92">
        <f>'1. Fmto. Rúbrica'!G52</f>
        <v>5</v>
      </c>
      <c r="D44" s="93">
        <v>5</v>
      </c>
      <c r="E44" s="79"/>
    </row>
    <row r="45" spans="1:5" x14ac:dyDescent="0.25">
      <c r="A45" s="140" t="s">
        <v>202</v>
      </c>
      <c r="B45" s="141"/>
      <c r="C45" s="92">
        <f>'1. Fmto. Rúbrica'!G57</f>
        <v>5</v>
      </c>
      <c r="D45" s="93">
        <v>5</v>
      </c>
      <c r="E45" s="79"/>
    </row>
    <row r="46" spans="1:5" x14ac:dyDescent="0.25">
      <c r="A46" s="156" t="s">
        <v>203</v>
      </c>
      <c r="B46" s="157"/>
      <c r="C46" s="94">
        <f>SUM(C33:C45)</f>
        <v>100</v>
      </c>
      <c r="D46" s="95">
        <f>SUM(D33:D45)</f>
        <v>100</v>
      </c>
      <c r="E46" s="79"/>
    </row>
    <row r="47" spans="1:5" x14ac:dyDescent="0.25">
      <c r="A47" s="96"/>
      <c r="B47" s="79"/>
      <c r="C47" s="79"/>
      <c r="D47" s="97"/>
      <c r="E47" s="79"/>
    </row>
    <row r="48" spans="1:5" x14ac:dyDescent="0.25">
      <c r="A48" s="96"/>
      <c r="B48" s="79"/>
      <c r="C48" s="79"/>
      <c r="D48" s="97"/>
      <c r="E48" s="79"/>
    </row>
    <row r="49" spans="1:5" x14ac:dyDescent="0.25">
      <c r="A49" s="158" t="s">
        <v>204</v>
      </c>
      <c r="B49" s="159"/>
      <c r="C49" s="159"/>
      <c r="D49" s="98">
        <f>C46*5/100</f>
        <v>5</v>
      </c>
      <c r="E49" s="79"/>
    </row>
    <row r="50" spans="1:5" x14ac:dyDescent="0.25">
      <c r="A50" s="173" t="s">
        <v>205</v>
      </c>
      <c r="B50" s="174"/>
      <c r="C50" s="174"/>
      <c r="D50" s="98">
        <v>3</v>
      </c>
      <c r="E50" s="79"/>
    </row>
    <row r="51" spans="1:5" x14ac:dyDescent="0.25">
      <c r="A51" s="96"/>
      <c r="B51" s="79"/>
      <c r="C51" s="79"/>
      <c r="D51" s="97"/>
      <c r="E51" s="79"/>
    </row>
    <row r="52" spans="1:5" x14ac:dyDescent="0.25">
      <c r="A52" s="175" t="s">
        <v>206</v>
      </c>
      <c r="B52" s="176"/>
      <c r="C52" s="176"/>
      <c r="D52" s="99" t="str">
        <f>IF(D49&gt;=D50,'Control de cambios'!B54,'Control de cambios'!B55)</f>
        <v>APROBADO</v>
      </c>
      <c r="E52" s="79"/>
    </row>
    <row r="53" spans="1:5" x14ac:dyDescent="0.25">
      <c r="A53" s="96"/>
      <c r="B53" s="79"/>
      <c r="C53" s="79"/>
      <c r="D53" s="97"/>
      <c r="E53" s="79"/>
    </row>
    <row r="54" spans="1:5" x14ac:dyDescent="0.25">
      <c r="A54" s="96"/>
      <c r="B54" s="79"/>
      <c r="C54" s="79"/>
      <c r="D54" s="97"/>
      <c r="E54" s="79"/>
    </row>
    <row r="55" spans="1:5" x14ac:dyDescent="0.25">
      <c r="A55" s="96"/>
      <c r="B55" s="79"/>
      <c r="C55" s="79"/>
      <c r="D55" s="97"/>
      <c r="E55" s="79"/>
    </row>
    <row r="56" spans="1:5" x14ac:dyDescent="0.25">
      <c r="A56" s="96"/>
      <c r="B56" s="79"/>
      <c r="C56" s="79"/>
      <c r="D56" s="97"/>
      <c r="E56" s="79"/>
    </row>
    <row r="57" spans="1:5" x14ac:dyDescent="0.25">
      <c r="A57" s="96"/>
      <c r="B57" s="153"/>
      <c r="C57" s="153"/>
      <c r="D57" s="97"/>
      <c r="E57" s="79"/>
    </row>
    <row r="58" spans="1:5" x14ac:dyDescent="0.25">
      <c r="A58" s="96"/>
      <c r="B58" s="160" t="s">
        <v>207</v>
      </c>
      <c r="C58" s="160"/>
      <c r="D58" s="97"/>
      <c r="E58" s="79"/>
    </row>
    <row r="59" spans="1:5" x14ac:dyDescent="0.25">
      <c r="A59" s="96"/>
      <c r="B59" s="79"/>
      <c r="C59" s="79"/>
      <c r="D59" s="97"/>
      <c r="E59" s="79"/>
    </row>
    <row r="60" spans="1:5" ht="16.5" thickBot="1" x14ac:dyDescent="0.3">
      <c r="A60" s="100"/>
      <c r="B60" s="101"/>
      <c r="C60" s="101"/>
      <c r="D60" s="102"/>
      <c r="E60" s="79"/>
    </row>
    <row r="61" spans="1:5" x14ac:dyDescent="0.25">
      <c r="A61" s="79"/>
      <c r="B61" s="79"/>
      <c r="C61" s="79"/>
      <c r="D61" s="79"/>
      <c r="E61" s="79"/>
    </row>
    <row r="62" spans="1:5" x14ac:dyDescent="0.25">
      <c r="A62" s="79"/>
      <c r="B62" s="79"/>
      <c r="C62" s="79"/>
      <c r="D62" s="79"/>
      <c r="E62" s="79"/>
    </row>
  </sheetData>
  <mergeCells count="51">
    <mergeCell ref="B58:C58"/>
    <mergeCell ref="A13:D13"/>
    <mergeCell ref="B1:C1"/>
    <mergeCell ref="B2:C2"/>
    <mergeCell ref="B3:C3"/>
    <mergeCell ref="B12:D12"/>
    <mergeCell ref="B7:D7"/>
    <mergeCell ref="B8:D8"/>
    <mergeCell ref="B9:D9"/>
    <mergeCell ref="A6:D6"/>
    <mergeCell ref="A1:A3"/>
    <mergeCell ref="B5:D5"/>
    <mergeCell ref="A50:C50"/>
    <mergeCell ref="A52:C52"/>
    <mergeCell ref="A39:B39"/>
    <mergeCell ref="A37:B37"/>
    <mergeCell ref="B57:C57"/>
    <mergeCell ref="A40:B40"/>
    <mergeCell ref="A41:B41"/>
    <mergeCell ref="A44:B44"/>
    <mergeCell ref="A43:B43"/>
    <mergeCell ref="A45:B45"/>
    <mergeCell ref="A46:B46"/>
    <mergeCell ref="A49:C49"/>
    <mergeCell ref="A42:B42"/>
    <mergeCell ref="B10:D10"/>
    <mergeCell ref="B11:D11"/>
    <mergeCell ref="B14:D14"/>
    <mergeCell ref="B20:D20"/>
    <mergeCell ref="B21:D21"/>
    <mergeCell ref="B22:D22"/>
    <mergeCell ref="A23:D23"/>
    <mergeCell ref="B24:D24"/>
    <mergeCell ref="B25:D25"/>
    <mergeCell ref="B26:D26"/>
    <mergeCell ref="A38:B38"/>
    <mergeCell ref="B15:D15"/>
    <mergeCell ref="B16:D16"/>
    <mergeCell ref="B17:D17"/>
    <mergeCell ref="B18:D18"/>
    <mergeCell ref="B19:D19"/>
    <mergeCell ref="A35:B35"/>
    <mergeCell ref="B28:D28"/>
    <mergeCell ref="A32:B32"/>
    <mergeCell ref="A33:B33"/>
    <mergeCell ref="A36:B36"/>
    <mergeCell ref="A34:B34"/>
    <mergeCell ref="B27:D27"/>
    <mergeCell ref="B29:D29"/>
    <mergeCell ref="B30:D30"/>
    <mergeCell ref="B31:D31"/>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E4634E94-A357-497E-BF99-44266FCDF888}">
          <x14:formula1>
            <xm:f>'DATOS '!$H$1:$H$10</xm:f>
          </x14:formula1>
          <xm:sqref>B30:D30 B21:D21</xm:sqref>
        </x14:dataValidation>
        <x14:dataValidation type="list" allowBlank="1" showInputMessage="1" showErrorMessage="1" xr:uid="{2C95FC76-C5C4-4B24-AD9F-546563F7E847}">
          <x14:formula1>
            <xm:f>'DATOS '!$F$1:$F$23</xm:f>
          </x14:formula1>
          <xm:sqref>B28:D28</xm:sqref>
        </x14:dataValidation>
        <x14:dataValidation type="list" allowBlank="1" showInputMessage="1" showErrorMessage="1" xr:uid="{230ACB83-1E31-48A0-9BAF-30F17468E0E3}">
          <x14:formula1>
            <xm:f>'Control de cambios'!$A$58:$A$60</xm:f>
          </x14:formula1>
          <xm:sqref>B22:D22 B31:D31 B24:D27</xm:sqref>
        </x14:dataValidation>
        <x14:dataValidation type="list" allowBlank="1" showInputMessage="1" showErrorMessage="1" xr:uid="{DAECBE74-1684-4447-817C-30A4B0D0ABEC}">
          <x14:formula1>
            <xm:f>'DATOS '!$B$1:$B$7</xm:f>
          </x14:formula1>
          <xm:sqref>B10:D10</xm:sqref>
        </x14:dataValidation>
        <x14:dataValidation type="list" allowBlank="1" showInputMessage="1" showErrorMessage="1" xr:uid="{B7FEDC09-EF69-45CB-B1E8-56568E16AF1C}">
          <x14:formula1>
            <xm:f>'DATOS '!$D$1:$D$11</xm:f>
          </x14:formula1>
          <xm:sqref>B19:D19 B11:D11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5"/>
  <sheetViews>
    <sheetView topLeftCell="A64" workbookViewId="0">
      <selection activeCell="D83" sqref="D83"/>
    </sheetView>
  </sheetViews>
  <sheetFormatPr baseColWidth="10" defaultColWidth="11.42578125" defaultRowHeight="15" x14ac:dyDescent="0.25"/>
  <cols>
    <col min="1" max="1" width="15.85546875" customWidth="1"/>
    <col min="2" max="2" width="26.5703125" customWidth="1"/>
    <col min="3" max="3" width="29.28515625" customWidth="1"/>
    <col min="4" max="4" width="38.42578125" customWidth="1"/>
    <col min="5" max="6" width="32.7109375" customWidth="1"/>
  </cols>
  <sheetData>
    <row r="1" spans="1:5" x14ac:dyDescent="0.25">
      <c r="A1" s="11" t="s">
        <v>208</v>
      </c>
      <c r="B1" s="182" t="s">
        <v>209</v>
      </c>
      <c r="C1" s="182"/>
      <c r="D1" s="182"/>
      <c r="E1" s="12" t="s">
        <v>210</v>
      </c>
    </row>
    <row r="2" spans="1:5" x14ac:dyDescent="0.25">
      <c r="A2" s="181" t="s">
        <v>211</v>
      </c>
      <c r="B2" s="13" t="s">
        <v>13</v>
      </c>
      <c r="C2" s="13" t="s">
        <v>212</v>
      </c>
      <c r="D2" s="13" t="s">
        <v>15</v>
      </c>
      <c r="E2" s="14">
        <f>IF('1. Fmto. Rúbrica'!F6="Excelente",100,IF('1. Fmto. Rúbrica'!F6="Regular",50,IF('1. Fmto. Rúbrica'!F6="Deficiente",0)))</f>
        <v>100</v>
      </c>
    </row>
    <row r="3" spans="1:5" x14ac:dyDescent="0.25">
      <c r="A3" s="181"/>
      <c r="B3" s="13" t="s">
        <v>13</v>
      </c>
      <c r="C3" s="13" t="s">
        <v>212</v>
      </c>
      <c r="D3" s="13" t="s">
        <v>15</v>
      </c>
      <c r="E3" s="14">
        <f>IF('1. Fmto. Rúbrica'!F7="Excelente",100,IF('1. Fmto. Rúbrica'!F7="Regular",50,IF('1. Fmto. Rúbrica'!F7="Deficiente",0)))</f>
        <v>100</v>
      </c>
    </row>
    <row r="4" spans="1:5" x14ac:dyDescent="0.25">
      <c r="A4" s="181"/>
      <c r="B4" s="13" t="s">
        <v>13</v>
      </c>
      <c r="C4" s="13" t="s">
        <v>212</v>
      </c>
      <c r="D4" s="13" t="s">
        <v>15</v>
      </c>
      <c r="E4" s="14">
        <f>IF('1. Fmto. Rúbrica'!F8="Excelente",100,IF('1. Fmto. Rúbrica'!F8="Regular",50,IF('1. Fmto. Rúbrica'!F8="Deficiente",0)))</f>
        <v>100</v>
      </c>
    </row>
    <row r="5" spans="1:5" x14ac:dyDescent="0.25">
      <c r="A5" s="181" t="s">
        <v>213</v>
      </c>
      <c r="B5" s="13" t="s">
        <v>13</v>
      </c>
      <c r="C5" s="13" t="s">
        <v>212</v>
      </c>
      <c r="D5" s="13" t="s">
        <v>15</v>
      </c>
      <c r="E5" s="14">
        <f>IF('1. Fmto. Rúbrica'!F10="Excelente",100,IF('1. Fmto. Rúbrica'!F10="Regular",50,IF('1. Fmto. Rúbrica'!F10="Deficiente",0)))</f>
        <v>100</v>
      </c>
    </row>
    <row r="6" spans="1:5" x14ac:dyDescent="0.25">
      <c r="A6" s="181"/>
      <c r="B6" s="13" t="s">
        <v>13</v>
      </c>
      <c r="C6" s="13" t="s">
        <v>212</v>
      </c>
      <c r="D6" s="13" t="s">
        <v>15</v>
      </c>
      <c r="E6" s="14">
        <f>IF('1. Fmto. Rúbrica'!F11="Excelente",100,IF('1. Fmto. Rúbrica'!F11="Regular",50,IF('1. Fmto. Rúbrica'!F11="Deficiente",0)))</f>
        <v>100</v>
      </c>
    </row>
    <row r="7" spans="1:5" ht="15" customHeight="1" x14ac:dyDescent="0.25">
      <c r="A7" s="181" t="s">
        <v>214</v>
      </c>
      <c r="B7" s="13" t="s">
        <v>13</v>
      </c>
      <c r="C7" s="13" t="s">
        <v>212</v>
      </c>
      <c r="D7" s="13" t="s">
        <v>15</v>
      </c>
      <c r="E7" s="14">
        <f>IF('1. Fmto. Rúbrica'!F13="Excelente",100,IF('1. Fmto. Rúbrica'!F13="Regular",50,IF('1. Fmto. Rúbrica'!F13="Deficiente",0)))</f>
        <v>100</v>
      </c>
    </row>
    <row r="8" spans="1:5" x14ac:dyDescent="0.25">
      <c r="A8" s="181"/>
      <c r="B8" s="13" t="s">
        <v>13</v>
      </c>
      <c r="C8" s="13" t="s">
        <v>212</v>
      </c>
      <c r="D8" s="13" t="s">
        <v>15</v>
      </c>
      <c r="E8" s="14">
        <f>IF('1. Fmto. Rúbrica'!F14="Excelente",100,IF('1. Fmto. Rúbrica'!F14="Regular",50,IF('1. Fmto. Rúbrica'!F14="Deficiente",0)))</f>
        <v>100</v>
      </c>
    </row>
    <row r="9" spans="1:5" x14ac:dyDescent="0.25">
      <c r="A9" s="181"/>
      <c r="B9" s="13" t="s">
        <v>13</v>
      </c>
      <c r="C9" s="13" t="s">
        <v>212</v>
      </c>
      <c r="D9" s="13" t="s">
        <v>15</v>
      </c>
      <c r="E9" s="14">
        <f>IF('1. Fmto. Rúbrica'!F15="Excelente",100,IF('1. Fmto. Rúbrica'!F15="Regular",50,IF('1. Fmto. Rúbrica'!F15="Deficiente",0)))</f>
        <v>100</v>
      </c>
    </row>
    <row r="10" spans="1:5" ht="17.25" customHeight="1" x14ac:dyDescent="0.25">
      <c r="A10" s="181" t="s">
        <v>215</v>
      </c>
      <c r="B10" s="13" t="s">
        <v>13</v>
      </c>
      <c r="C10" s="13" t="s">
        <v>212</v>
      </c>
      <c r="D10" s="13" t="s">
        <v>15</v>
      </c>
      <c r="E10" s="14">
        <f>IF('1. Fmto. Rúbrica'!F17="Excelente",100,IF('1. Fmto. Rúbrica'!F17="Regular",50,IF('1. Fmto. Rúbrica'!F17="Deficiente",0)))</f>
        <v>100</v>
      </c>
    </row>
    <row r="11" spans="1:5" ht="14.25" customHeight="1" x14ac:dyDescent="0.25">
      <c r="A11" s="181"/>
      <c r="B11" s="13" t="s">
        <v>13</v>
      </c>
      <c r="C11" s="13" t="s">
        <v>212</v>
      </c>
      <c r="D11" s="13" t="s">
        <v>15</v>
      </c>
      <c r="E11" s="14">
        <f>IF('1. Fmto. Rúbrica'!F18="Excelente",100,IF('1. Fmto. Rúbrica'!F18="Regular",50,IF('1. Fmto. Rúbrica'!F18="Deficiente",0)))</f>
        <v>100</v>
      </c>
    </row>
    <row r="12" spans="1:5" ht="15.75" customHeight="1" x14ac:dyDescent="0.25">
      <c r="A12" s="181"/>
      <c r="B12" s="13" t="s">
        <v>13</v>
      </c>
      <c r="C12" s="13" t="s">
        <v>212</v>
      </c>
      <c r="D12" s="13" t="s">
        <v>15</v>
      </c>
      <c r="E12" s="14">
        <f>IF('1. Fmto. Rúbrica'!F19="Excelente",100,IF('1. Fmto. Rúbrica'!F19="Regular",50,IF('1. Fmto. Rúbrica'!F19="Deficiente",0)))</f>
        <v>100</v>
      </c>
    </row>
    <row r="13" spans="1:5" x14ac:dyDescent="0.25">
      <c r="A13" s="181"/>
      <c r="B13" s="13" t="s">
        <v>13</v>
      </c>
      <c r="C13" s="13" t="s">
        <v>212</v>
      </c>
      <c r="D13" s="13" t="s">
        <v>15</v>
      </c>
      <c r="E13" s="14">
        <f>IF('1. Fmto. Rúbrica'!F20="Excelente",100,IF('1. Fmto. Rúbrica'!F20="Regular",50,IF('1. Fmto. Rúbrica'!F20="Deficiente",0)))</f>
        <v>100</v>
      </c>
    </row>
    <row r="14" spans="1:5" x14ac:dyDescent="0.25">
      <c r="A14" s="181" t="s">
        <v>216</v>
      </c>
      <c r="B14" s="13" t="s">
        <v>13</v>
      </c>
      <c r="C14" s="13" t="s">
        <v>212</v>
      </c>
      <c r="D14" s="13" t="s">
        <v>15</v>
      </c>
      <c r="E14" s="14">
        <f>IF('1. Fmto. Rúbrica'!F22="Excelente",100,IF('1. Fmto. Rúbrica'!F22="Regular",50,IF('1. Fmto. Rúbrica'!F22="Deficiente",0)))</f>
        <v>100</v>
      </c>
    </row>
    <row r="15" spans="1:5" x14ac:dyDescent="0.25">
      <c r="A15" s="181"/>
      <c r="B15" s="13" t="s">
        <v>13</v>
      </c>
      <c r="C15" s="13" t="s">
        <v>212</v>
      </c>
      <c r="D15" s="13" t="s">
        <v>15</v>
      </c>
      <c r="E15" s="14">
        <f>IF('1. Fmto. Rúbrica'!F23="Excelente",100,IF('1. Fmto. Rúbrica'!F23="Regular",50,IF('1. Fmto. Rúbrica'!F23="Deficiente",0)))</f>
        <v>100</v>
      </c>
    </row>
    <row r="16" spans="1:5" x14ac:dyDescent="0.25">
      <c r="A16" s="181"/>
      <c r="B16" s="13" t="s">
        <v>13</v>
      </c>
      <c r="C16" s="13" t="s">
        <v>212</v>
      </c>
      <c r="D16" s="13" t="s">
        <v>15</v>
      </c>
      <c r="E16" s="14">
        <f>IF('1. Fmto. Rúbrica'!F24="Excelente",100,IF('1. Fmto. Rúbrica'!F24="Regular",50,IF('1. Fmto. Rúbrica'!F24="Deficiente",0)))</f>
        <v>100</v>
      </c>
    </row>
    <row r="17" spans="1:5" ht="15.75" customHeight="1" x14ac:dyDescent="0.25">
      <c r="A17" s="181" t="s">
        <v>217</v>
      </c>
      <c r="B17" s="13" t="s">
        <v>13</v>
      </c>
      <c r="C17" s="13" t="s">
        <v>212</v>
      </c>
      <c r="D17" s="13" t="s">
        <v>15</v>
      </c>
      <c r="E17" s="14">
        <f>IF('1. Fmto. Rúbrica'!F26="Excelente",100,IF('1. Fmto. Rúbrica'!F26="Regular",50,IF('1. Fmto. Rúbrica'!F26="Deficiente",0)))</f>
        <v>100</v>
      </c>
    </row>
    <row r="18" spans="1:5" x14ac:dyDescent="0.25">
      <c r="A18" s="181"/>
      <c r="B18" s="13" t="s">
        <v>13</v>
      </c>
      <c r="C18" s="13" t="s">
        <v>212</v>
      </c>
      <c r="D18" s="13" t="s">
        <v>15</v>
      </c>
      <c r="E18" s="14">
        <f>IF('1. Fmto. Rúbrica'!F27="Excelente",100,IF('1. Fmto. Rúbrica'!F27="Regular",50,IF('1. Fmto. Rúbrica'!F27="Deficiente",0)))</f>
        <v>100</v>
      </c>
    </row>
    <row r="19" spans="1:5" x14ac:dyDescent="0.25">
      <c r="A19" s="181"/>
      <c r="B19" s="13" t="s">
        <v>13</v>
      </c>
      <c r="C19" s="13" t="s">
        <v>212</v>
      </c>
      <c r="D19" s="13" t="s">
        <v>15</v>
      </c>
      <c r="E19" s="14">
        <f>IF('1. Fmto. Rúbrica'!F28="Excelente",100,IF('1. Fmto. Rúbrica'!F28="Regular",50,IF('1. Fmto. Rúbrica'!F28="Deficiente",0)))</f>
        <v>100</v>
      </c>
    </row>
    <row r="20" spans="1:5" x14ac:dyDescent="0.25">
      <c r="A20" s="178" t="s">
        <v>218</v>
      </c>
      <c r="B20" s="13" t="s">
        <v>13</v>
      </c>
      <c r="C20" s="13" t="s">
        <v>212</v>
      </c>
      <c r="D20" s="13" t="s">
        <v>15</v>
      </c>
      <c r="E20" s="14">
        <f>IF('1. Fmto. Rúbrica'!F30="Excelente",100,IF('1. Fmto. Rúbrica'!F30="Regular",50,IF('1. Fmto. Rúbrica'!F30="Deficiente",0)))</f>
        <v>100</v>
      </c>
    </row>
    <row r="21" spans="1:5" x14ac:dyDescent="0.25">
      <c r="A21" s="179"/>
      <c r="B21" s="13" t="s">
        <v>13</v>
      </c>
      <c r="C21" s="13" t="s">
        <v>212</v>
      </c>
      <c r="D21" s="13" t="s">
        <v>15</v>
      </c>
      <c r="E21" s="14">
        <f>IF('1. Fmto. Rúbrica'!F31="Excelente",100,IF('1. Fmto. Rúbrica'!F31="Regular",50,IF('1. Fmto. Rúbrica'!F31="Deficiente",0)))</f>
        <v>100</v>
      </c>
    </row>
    <row r="22" spans="1:5" x14ac:dyDescent="0.25">
      <c r="A22" s="179"/>
      <c r="B22" s="13" t="s">
        <v>13</v>
      </c>
      <c r="C22" s="13" t="s">
        <v>212</v>
      </c>
      <c r="D22" s="13" t="s">
        <v>15</v>
      </c>
      <c r="E22" s="14">
        <f>IF('1. Fmto. Rúbrica'!F32="Excelente",100,IF('1. Fmto. Rúbrica'!F32="Regular",50,IF('1. Fmto. Rúbrica'!F32="Deficiente",0)))</f>
        <v>100</v>
      </c>
    </row>
    <row r="23" spans="1:5" x14ac:dyDescent="0.25">
      <c r="A23" s="179"/>
      <c r="B23" s="13" t="s">
        <v>13</v>
      </c>
      <c r="C23" s="13" t="s">
        <v>212</v>
      </c>
      <c r="D23" s="13" t="s">
        <v>15</v>
      </c>
      <c r="E23" s="14">
        <f>IF('1. Fmto. Rúbrica'!F33="Excelente",100,IF('1. Fmto. Rúbrica'!F33="Regular",50,IF('1. Fmto. Rúbrica'!F33="Deficiente",0)))</f>
        <v>100</v>
      </c>
    </row>
    <row r="24" spans="1:5" ht="15.75" customHeight="1" x14ac:dyDescent="0.25">
      <c r="A24" s="180"/>
      <c r="B24" s="13" t="s">
        <v>13</v>
      </c>
      <c r="C24" s="13" t="s">
        <v>212</v>
      </c>
      <c r="D24" s="13" t="s">
        <v>15</v>
      </c>
      <c r="E24" s="14">
        <f>IF('1. Fmto. Rúbrica'!F34="Excelente",100,IF('1. Fmto. Rúbrica'!F34="Regular",50,IF('1. Fmto. Rúbrica'!F34="Deficiente",0)))</f>
        <v>100</v>
      </c>
    </row>
    <row r="25" spans="1:5" ht="15.75" customHeight="1" x14ac:dyDescent="0.25">
      <c r="A25" s="178" t="s">
        <v>219</v>
      </c>
      <c r="B25" s="13" t="s">
        <v>13</v>
      </c>
      <c r="C25" s="13" t="s">
        <v>212</v>
      </c>
      <c r="D25" s="13" t="s">
        <v>15</v>
      </c>
      <c r="E25" s="14">
        <f>IF('1. Fmto. Rúbrica'!F36="Excelente",100,IF('1. Fmto. Rúbrica'!F36="Regular",50,IF('1. Fmto. Rúbrica'!F36="Deficiente",0)))</f>
        <v>100</v>
      </c>
    </row>
    <row r="26" spans="1:5" ht="15.75" customHeight="1" x14ac:dyDescent="0.25">
      <c r="A26" s="179"/>
      <c r="B26" s="13" t="s">
        <v>13</v>
      </c>
      <c r="C26" s="13" t="s">
        <v>212</v>
      </c>
      <c r="D26" s="13" t="s">
        <v>15</v>
      </c>
      <c r="E26" s="14">
        <f>IF('1. Fmto. Rúbrica'!F37="Excelente",100,IF('1. Fmto. Rúbrica'!F37="Regular",50,IF('1. Fmto. Rúbrica'!F37="Deficiente",0)))</f>
        <v>100</v>
      </c>
    </row>
    <row r="27" spans="1:5" ht="15.75" customHeight="1" x14ac:dyDescent="0.25">
      <c r="A27" s="179"/>
      <c r="B27" s="13" t="s">
        <v>13</v>
      </c>
      <c r="C27" s="13" t="s">
        <v>212</v>
      </c>
      <c r="D27" s="13" t="s">
        <v>15</v>
      </c>
      <c r="E27" s="14">
        <f>IF('1. Fmto. Rúbrica'!F38="Excelente",100,IF('1. Fmto. Rúbrica'!F38="Regular",50,IF('1. Fmto. Rúbrica'!F38="Deficiente",0)))</f>
        <v>100</v>
      </c>
    </row>
    <row r="28" spans="1:5" ht="15.75" customHeight="1" x14ac:dyDescent="0.25">
      <c r="A28" s="179"/>
      <c r="B28" s="13" t="s">
        <v>13</v>
      </c>
      <c r="C28" s="13" t="s">
        <v>212</v>
      </c>
      <c r="D28" s="13" t="s">
        <v>15</v>
      </c>
      <c r="E28" s="14">
        <f>IF('1. Fmto. Rúbrica'!F39="Excelente",100,IF('1. Fmto. Rúbrica'!F39="Regular",50,IF('1. Fmto. Rúbrica'!F39="Deficiente",0)))</f>
        <v>100</v>
      </c>
    </row>
    <row r="29" spans="1:5" ht="15.75" customHeight="1" x14ac:dyDescent="0.25">
      <c r="A29" s="179"/>
      <c r="B29" s="13" t="s">
        <v>13</v>
      </c>
      <c r="C29" s="13" t="s">
        <v>212</v>
      </c>
      <c r="D29" s="13" t="s">
        <v>15</v>
      </c>
      <c r="E29" s="14">
        <f>IF('1. Fmto. Rúbrica'!F40="Excelente",100,IF('1. Fmto. Rúbrica'!F40="Regular",50,IF('1. Fmto. Rúbrica'!F40="Deficiente",0)))</f>
        <v>100</v>
      </c>
    </row>
    <row r="30" spans="1:5" ht="15.75" customHeight="1" x14ac:dyDescent="0.25">
      <c r="A30" s="181" t="s">
        <v>220</v>
      </c>
      <c r="B30" s="13" t="s">
        <v>13</v>
      </c>
      <c r="C30" s="13" t="s">
        <v>212</v>
      </c>
      <c r="D30" s="13" t="s">
        <v>15</v>
      </c>
      <c r="E30" s="14">
        <f>IF('1. Fmto. Rúbrica'!F42="Excelente",100,IF('1. Fmto. Rúbrica'!F42="Regular",50,IF('1. Fmto. Rúbrica'!F42="Deficiente",0)))</f>
        <v>100</v>
      </c>
    </row>
    <row r="31" spans="1:5" ht="15.75" customHeight="1" x14ac:dyDescent="0.25">
      <c r="A31" s="181"/>
      <c r="B31" s="13" t="s">
        <v>13</v>
      </c>
      <c r="C31" s="13" t="s">
        <v>212</v>
      </c>
      <c r="D31" s="13" t="s">
        <v>15</v>
      </c>
      <c r="E31" s="14">
        <f>IF('1. Fmto. Rúbrica'!F43="Excelente",100,IF('1. Fmto. Rúbrica'!F43="Regular",50,IF('1. Fmto. Rúbrica'!F43="Deficiente",0)))</f>
        <v>100</v>
      </c>
    </row>
    <row r="32" spans="1:5" ht="15.75" customHeight="1" x14ac:dyDescent="0.25">
      <c r="A32" s="181"/>
      <c r="B32" s="13" t="s">
        <v>13</v>
      </c>
      <c r="C32" s="13" t="s">
        <v>212</v>
      </c>
      <c r="D32" s="13" t="s">
        <v>15</v>
      </c>
      <c r="E32" s="14">
        <f>IF('1. Fmto. Rúbrica'!F44="Excelente",100,IF('1. Fmto. Rúbrica'!F44="Regular",50,IF('1. Fmto. Rúbrica'!F44="Deficiente",0)))</f>
        <v>100</v>
      </c>
    </row>
    <row r="33" spans="1:5" x14ac:dyDescent="0.25">
      <c r="A33" s="178" t="s">
        <v>221</v>
      </c>
      <c r="B33" s="13" t="s">
        <v>13</v>
      </c>
      <c r="C33" s="13" t="s">
        <v>212</v>
      </c>
      <c r="D33" s="13" t="s">
        <v>15</v>
      </c>
      <c r="E33" s="14">
        <f>IF('1. Fmto. Rúbrica'!F46="Excelente",100,IF('1. Fmto. Rúbrica'!F46="Regular",50,IF('1. Fmto. Rúbrica'!F46="Deficiente",0)))</f>
        <v>100</v>
      </c>
    </row>
    <row r="34" spans="1:5" x14ac:dyDescent="0.25">
      <c r="A34" s="180"/>
      <c r="B34" s="13" t="s">
        <v>13</v>
      </c>
      <c r="C34" s="13" t="s">
        <v>212</v>
      </c>
      <c r="D34" s="13" t="s">
        <v>15</v>
      </c>
      <c r="E34" s="14">
        <f>IF('1. Fmto. Rúbrica'!F47="Excelente",100,IF('1. Fmto. Rúbrica'!F47="Regular",50,IF('1. Fmto. Rúbrica'!F47="Deficiente",0)))</f>
        <v>100</v>
      </c>
    </row>
    <row r="35" spans="1:5" x14ac:dyDescent="0.25">
      <c r="A35" s="178" t="s">
        <v>222</v>
      </c>
      <c r="B35" s="13" t="s">
        <v>13</v>
      </c>
      <c r="C35" s="13" t="s">
        <v>212</v>
      </c>
      <c r="D35" s="13" t="s">
        <v>15</v>
      </c>
      <c r="E35" s="14">
        <f>IF('1. Fmto. Rúbrica'!F49="Excelente",100,IF('1. Fmto. Rúbrica'!F49="Regular",50,IF('1. Fmto. Rúbrica'!F49="Deficiente",0)))</f>
        <v>100</v>
      </c>
    </row>
    <row r="36" spans="1:5" x14ac:dyDescent="0.25">
      <c r="A36" s="180"/>
      <c r="B36" s="13" t="s">
        <v>13</v>
      </c>
      <c r="C36" s="13" t="s">
        <v>212</v>
      </c>
      <c r="D36" s="13" t="s">
        <v>15</v>
      </c>
      <c r="E36" s="14">
        <f>IF('1. Fmto. Rúbrica'!F50="Excelente",100,IF('1. Fmto. Rúbrica'!F50="Regular",50,IF('1. Fmto. Rúbrica'!F50="Deficiente",0)))</f>
        <v>100</v>
      </c>
    </row>
    <row r="37" spans="1:5" x14ac:dyDescent="0.25">
      <c r="A37" s="178" t="s">
        <v>223</v>
      </c>
      <c r="B37" s="13" t="s">
        <v>13</v>
      </c>
      <c r="C37" s="13" t="s">
        <v>212</v>
      </c>
      <c r="D37" s="13" t="s">
        <v>15</v>
      </c>
      <c r="E37" s="14">
        <f>IF('1. Fmto. Rúbrica'!F52="Excelente",100,IF('1. Fmto. Rúbrica'!F52="Regular",50,IF('1. Fmto. Rúbrica'!F52="Deficiente",0)))</f>
        <v>100</v>
      </c>
    </row>
    <row r="38" spans="1:5" x14ac:dyDescent="0.25">
      <c r="A38" s="179"/>
      <c r="B38" s="13" t="s">
        <v>13</v>
      </c>
      <c r="C38" s="13" t="s">
        <v>212</v>
      </c>
      <c r="D38" s="13" t="s">
        <v>15</v>
      </c>
      <c r="E38" s="14">
        <f>IF('1. Fmto. Rúbrica'!F53="Excelente",100,IF('1. Fmto. Rúbrica'!F53="Regular",50,IF('1. Fmto. Rúbrica'!F53="Deficiente",0)))</f>
        <v>100</v>
      </c>
    </row>
    <row r="39" spans="1:5" x14ac:dyDescent="0.25">
      <c r="A39" s="179"/>
      <c r="B39" s="13" t="s">
        <v>13</v>
      </c>
      <c r="C39" s="13" t="s">
        <v>212</v>
      </c>
      <c r="D39" s="13" t="s">
        <v>15</v>
      </c>
      <c r="E39" s="14">
        <f>IF('1. Fmto. Rúbrica'!F54="Excelente",100,IF('1. Fmto. Rúbrica'!F54="Regular",50,IF('1. Fmto. Rúbrica'!F54="Deficiente",0)))</f>
        <v>100</v>
      </c>
    </row>
    <row r="40" spans="1:5" x14ac:dyDescent="0.25">
      <c r="A40" s="180"/>
      <c r="B40" s="13" t="s">
        <v>13</v>
      </c>
      <c r="C40" s="13" t="s">
        <v>212</v>
      </c>
      <c r="D40" s="13" t="s">
        <v>15</v>
      </c>
      <c r="E40" s="14">
        <f>IF('1. Fmto. Rúbrica'!F55="Excelente",100,IF('1. Fmto. Rúbrica'!F55="Regular",50,IF('1. Fmto. Rúbrica'!F55="Deficiente",0)))</f>
        <v>100</v>
      </c>
    </row>
    <row r="41" spans="1:5" x14ac:dyDescent="0.25">
      <c r="A41" s="178" t="s">
        <v>224</v>
      </c>
      <c r="B41" s="13" t="s">
        <v>13</v>
      </c>
      <c r="C41" s="13" t="s">
        <v>212</v>
      </c>
      <c r="D41" s="13" t="s">
        <v>15</v>
      </c>
      <c r="E41" s="14">
        <f>IF('1. Fmto. Rúbrica'!F57="Excelente",100,IF('1. Fmto. Rúbrica'!F57="Regular",50,IF('1. Fmto. Rúbrica'!F57="Deficiente",0)))</f>
        <v>100</v>
      </c>
    </row>
    <row r="42" spans="1:5" x14ac:dyDescent="0.25">
      <c r="A42" s="179"/>
      <c r="B42" s="13" t="s">
        <v>13</v>
      </c>
      <c r="C42" s="13" t="s">
        <v>212</v>
      </c>
      <c r="D42" s="13" t="s">
        <v>15</v>
      </c>
      <c r="E42" s="14">
        <f>IF('1. Fmto. Rúbrica'!F58="Excelente",100,IF('1. Fmto. Rúbrica'!F58="Regular",50,IF('1. Fmto. Rúbrica'!F58="Deficiente",0)))</f>
        <v>100</v>
      </c>
    </row>
    <row r="43" spans="1:5" x14ac:dyDescent="0.25">
      <c r="A43" s="179"/>
      <c r="B43" s="13" t="s">
        <v>13</v>
      </c>
      <c r="C43" s="13" t="s">
        <v>212</v>
      </c>
      <c r="D43" s="13" t="s">
        <v>15</v>
      </c>
      <c r="E43" s="14">
        <f>IF('1. Fmto. Rúbrica'!F59="Excelente",100,IF('1. Fmto. Rúbrica'!F59="Regular",50,IF('1. Fmto. Rúbrica'!F59="Deficiente",0)))</f>
        <v>100</v>
      </c>
    </row>
    <row r="44" spans="1:5" x14ac:dyDescent="0.25">
      <c r="A44" s="180"/>
      <c r="B44" s="13" t="s">
        <v>13</v>
      </c>
      <c r="C44" s="13" t="s">
        <v>212</v>
      </c>
      <c r="D44" s="13" t="s">
        <v>15</v>
      </c>
      <c r="E44" s="14">
        <f>IF('1. Fmto. Rúbrica'!F60="Excelente",100,IF('1. Fmto. Rúbrica'!F60="Regular",50,IF('1. Fmto. Rúbrica'!F60="Deficiente",0)))</f>
        <v>100</v>
      </c>
    </row>
    <row r="45" spans="1:5" x14ac:dyDescent="0.25">
      <c r="A45" s="15"/>
      <c r="B45" s="15"/>
      <c r="C45" s="15"/>
      <c r="D45" s="15"/>
    </row>
    <row r="46" spans="1:5" ht="30" x14ac:dyDescent="0.25">
      <c r="A46" s="16" t="s">
        <v>225</v>
      </c>
      <c r="B46" s="17" t="s">
        <v>226</v>
      </c>
    </row>
    <row r="47" spans="1:5" x14ac:dyDescent="0.25">
      <c r="A47" s="14" t="s">
        <v>227</v>
      </c>
      <c r="B47" s="18" t="s">
        <v>228</v>
      </c>
    </row>
    <row r="48" spans="1:5" ht="15.75" thickBot="1" x14ac:dyDescent="0.3">
      <c r="A48" s="14" t="s">
        <v>229</v>
      </c>
      <c r="B48" s="18" t="s">
        <v>230</v>
      </c>
    </row>
    <row r="49" spans="1:6" ht="15.75" thickBot="1" x14ac:dyDescent="0.3">
      <c r="A49" s="14" t="s">
        <v>231</v>
      </c>
      <c r="B49" s="19" t="s">
        <v>232</v>
      </c>
      <c r="C49" s="64" t="s">
        <v>205</v>
      </c>
    </row>
    <row r="50" spans="1:6" x14ac:dyDescent="0.25">
      <c r="A50" s="14" t="s">
        <v>233</v>
      </c>
      <c r="B50" s="18" t="s">
        <v>234</v>
      </c>
    </row>
    <row r="51" spans="1:6" x14ac:dyDescent="0.25">
      <c r="A51" s="14" t="s">
        <v>235</v>
      </c>
      <c r="B51" s="18" t="s">
        <v>236</v>
      </c>
    </row>
    <row r="53" spans="1:6" x14ac:dyDescent="0.25">
      <c r="A53" s="183" t="s">
        <v>237</v>
      </c>
      <c r="B53" s="183"/>
    </row>
    <row r="54" spans="1:6" x14ac:dyDescent="0.25">
      <c r="A54" s="18" t="s">
        <v>238</v>
      </c>
      <c r="B54" s="18" t="s">
        <v>239</v>
      </c>
    </row>
    <row r="55" spans="1:6" x14ac:dyDescent="0.25">
      <c r="A55" s="18" t="s">
        <v>240</v>
      </c>
      <c r="B55" s="18" t="s">
        <v>241</v>
      </c>
    </row>
    <row r="57" spans="1:6" x14ac:dyDescent="0.25">
      <c r="A57" s="184" t="s">
        <v>242</v>
      </c>
      <c r="B57" s="184"/>
      <c r="C57" s="184"/>
    </row>
    <row r="58" spans="1:6" x14ac:dyDescent="0.25">
      <c r="A58" s="20" t="s">
        <v>243</v>
      </c>
      <c r="B58" s="21"/>
      <c r="C58" s="22"/>
    </row>
    <row r="59" spans="1:6" x14ac:dyDescent="0.25">
      <c r="A59" s="20" t="s">
        <v>183</v>
      </c>
      <c r="B59" s="21"/>
      <c r="C59" s="22"/>
    </row>
    <row r="60" spans="1:6" x14ac:dyDescent="0.25">
      <c r="A60" s="20" t="s">
        <v>244</v>
      </c>
      <c r="B60" s="21"/>
      <c r="C60" s="22"/>
    </row>
    <row r="62" spans="1:6" x14ac:dyDescent="0.25">
      <c r="A62" s="44" t="s">
        <v>245</v>
      </c>
      <c r="B62" s="44" t="s">
        <v>246</v>
      </c>
      <c r="C62" s="44" t="s">
        <v>247</v>
      </c>
      <c r="D62" s="45" t="s">
        <v>248</v>
      </c>
      <c r="E62" s="46" t="s">
        <v>249</v>
      </c>
      <c r="F62" s="44" t="s">
        <v>250</v>
      </c>
    </row>
    <row r="63" spans="1:6" ht="31.5" x14ac:dyDescent="0.25">
      <c r="A63" s="47" t="s">
        <v>251</v>
      </c>
      <c r="B63" s="47" t="s">
        <v>252</v>
      </c>
      <c r="C63" s="47" t="s">
        <v>253</v>
      </c>
      <c r="D63" s="47" t="s">
        <v>254</v>
      </c>
      <c r="E63" s="47" t="s">
        <v>255</v>
      </c>
      <c r="F63" s="48" t="s">
        <v>256</v>
      </c>
    </row>
    <row r="64" spans="1:6" ht="75" x14ac:dyDescent="0.25">
      <c r="A64" s="47" t="s">
        <v>257</v>
      </c>
      <c r="B64" s="47" t="s">
        <v>258</v>
      </c>
      <c r="C64" s="47" t="s">
        <v>259</v>
      </c>
      <c r="D64" s="47" t="s">
        <v>260</v>
      </c>
      <c r="E64" s="47" t="s">
        <v>261</v>
      </c>
      <c r="F64" s="49"/>
    </row>
    <row r="65" spans="1:6" ht="60" x14ac:dyDescent="0.25">
      <c r="A65" s="47" t="s">
        <v>262</v>
      </c>
      <c r="B65" s="47" t="s">
        <v>263</v>
      </c>
      <c r="C65" s="47" t="s">
        <v>264</v>
      </c>
      <c r="D65" s="47"/>
      <c r="E65" s="50" t="s">
        <v>265</v>
      </c>
      <c r="F65" s="49"/>
    </row>
    <row r="66" spans="1:6" ht="30" x14ac:dyDescent="0.25">
      <c r="A66" s="47" t="s">
        <v>266</v>
      </c>
      <c r="B66" s="47" t="s">
        <v>267</v>
      </c>
      <c r="C66" s="51" t="s">
        <v>268</v>
      </c>
      <c r="D66" s="47"/>
      <c r="E66" s="49"/>
      <c r="F66" s="49"/>
    </row>
    <row r="67" spans="1:6" ht="30" x14ac:dyDescent="0.25">
      <c r="A67" s="47" t="s">
        <v>269</v>
      </c>
      <c r="B67" s="47" t="s">
        <v>270</v>
      </c>
      <c r="C67" s="47"/>
      <c r="D67" s="47"/>
      <c r="E67" s="49"/>
      <c r="F67" s="49"/>
    </row>
    <row r="68" spans="1:6" x14ac:dyDescent="0.25">
      <c r="A68" s="49"/>
      <c r="B68" s="47" t="s">
        <v>271</v>
      </c>
      <c r="C68" s="47"/>
      <c r="D68" s="47"/>
      <c r="E68" s="49"/>
      <c r="F68" s="49"/>
    </row>
    <row r="69" spans="1:6" x14ac:dyDescent="0.25">
      <c r="A69" s="177"/>
      <c r="B69" s="177"/>
      <c r="C69" s="177"/>
    </row>
    <row r="71" spans="1:6" ht="30" x14ac:dyDescent="0.25">
      <c r="A71" s="52" t="s">
        <v>252</v>
      </c>
      <c r="B71" s="52" t="s">
        <v>258</v>
      </c>
      <c r="C71" s="52" t="s">
        <v>263</v>
      </c>
      <c r="D71" s="52" t="s">
        <v>267</v>
      </c>
      <c r="E71" s="52" t="s">
        <v>270</v>
      </c>
      <c r="F71" s="52" t="s">
        <v>271</v>
      </c>
    </row>
    <row r="72" spans="1:6" ht="45" x14ac:dyDescent="0.25">
      <c r="A72" s="53" t="s">
        <v>272</v>
      </c>
      <c r="B72" s="53" t="s">
        <v>273</v>
      </c>
      <c r="C72" s="53" t="s">
        <v>274</v>
      </c>
      <c r="D72" s="53" t="s">
        <v>275</v>
      </c>
      <c r="E72" s="53" t="s">
        <v>276</v>
      </c>
      <c r="F72" s="53" t="s">
        <v>277</v>
      </c>
    </row>
    <row r="73" spans="1:6" x14ac:dyDescent="0.25">
      <c r="A73" s="53" t="s">
        <v>278</v>
      </c>
      <c r="B73" s="14"/>
      <c r="C73" s="14"/>
      <c r="D73" s="14"/>
      <c r="E73" s="53" t="s">
        <v>279</v>
      </c>
      <c r="F73" s="14"/>
    </row>
    <row r="74" spans="1:6" ht="60" x14ac:dyDescent="0.25">
      <c r="A74" s="53" t="s">
        <v>280</v>
      </c>
      <c r="B74" s="14"/>
      <c r="C74" s="14"/>
      <c r="D74" s="14"/>
      <c r="E74" s="53" t="s">
        <v>281</v>
      </c>
      <c r="F74" s="14"/>
    </row>
    <row r="75" spans="1:6" ht="60" x14ac:dyDescent="0.25">
      <c r="A75" s="53" t="s">
        <v>282</v>
      </c>
      <c r="B75" s="14"/>
      <c r="C75" s="14"/>
      <c r="D75" s="14"/>
      <c r="E75" s="14"/>
      <c r="F75" s="14"/>
    </row>
    <row r="76" spans="1:6" ht="75" x14ac:dyDescent="0.25">
      <c r="A76" s="53" t="s">
        <v>283</v>
      </c>
      <c r="B76" s="14"/>
      <c r="C76" s="14"/>
      <c r="D76" s="14"/>
      <c r="E76" s="14"/>
      <c r="F76" s="14"/>
    </row>
    <row r="77" spans="1:6" x14ac:dyDescent="0.25">
      <c r="A77" s="43"/>
      <c r="B77" s="43"/>
      <c r="C77" s="43"/>
    </row>
    <row r="78" spans="1:6" ht="45" x14ac:dyDescent="0.25">
      <c r="A78" s="54" t="s">
        <v>253</v>
      </c>
      <c r="B78" s="54" t="s">
        <v>259</v>
      </c>
      <c r="C78" s="54" t="s">
        <v>264</v>
      </c>
      <c r="D78" s="54" t="s">
        <v>268</v>
      </c>
    </row>
    <row r="79" spans="1:6" ht="45" x14ac:dyDescent="0.25">
      <c r="A79" s="53" t="s">
        <v>284</v>
      </c>
      <c r="B79" s="53" t="s">
        <v>285</v>
      </c>
      <c r="C79" s="53" t="s">
        <v>286</v>
      </c>
      <c r="D79" s="53" t="s">
        <v>287</v>
      </c>
    </row>
    <row r="80" spans="1:6" ht="30" x14ac:dyDescent="0.25">
      <c r="A80" s="53" t="s">
        <v>288</v>
      </c>
      <c r="B80" s="53" t="s">
        <v>289</v>
      </c>
      <c r="C80" s="14"/>
      <c r="D80" s="14"/>
    </row>
    <row r="81" spans="1:4" ht="45" x14ac:dyDescent="0.25">
      <c r="A81" s="53" t="s">
        <v>290</v>
      </c>
      <c r="B81" s="55"/>
      <c r="C81" s="14"/>
      <c r="D81" s="14"/>
    </row>
    <row r="82" spans="1:4" x14ac:dyDescent="0.25">
      <c r="A82" s="56"/>
      <c r="B82" s="57"/>
    </row>
    <row r="83" spans="1:4" ht="45" x14ac:dyDescent="0.25">
      <c r="A83" s="58" t="s">
        <v>254</v>
      </c>
      <c r="B83" s="58" t="s">
        <v>260</v>
      </c>
    </row>
    <row r="84" spans="1:4" ht="45" x14ac:dyDescent="0.25">
      <c r="A84" s="53" t="s">
        <v>291</v>
      </c>
      <c r="B84" s="53" t="s">
        <v>292</v>
      </c>
    </row>
    <row r="85" spans="1:4" ht="45" x14ac:dyDescent="0.25">
      <c r="A85" s="53" t="s">
        <v>293</v>
      </c>
      <c r="B85" s="53" t="s">
        <v>293</v>
      </c>
    </row>
    <row r="86" spans="1:4" x14ac:dyDescent="0.25">
      <c r="A86" s="53" t="s">
        <v>294</v>
      </c>
      <c r="B86" s="55"/>
    </row>
    <row r="87" spans="1:4" x14ac:dyDescent="0.25">
      <c r="A87" s="59"/>
      <c r="B87" s="56"/>
      <c r="C87" s="56"/>
    </row>
    <row r="88" spans="1:4" ht="30" x14ac:dyDescent="0.25">
      <c r="A88" s="60" t="s">
        <v>255</v>
      </c>
      <c r="B88" s="60" t="s">
        <v>261</v>
      </c>
      <c r="C88" s="61" t="s">
        <v>265</v>
      </c>
    </row>
    <row r="89" spans="1:4" ht="60" x14ac:dyDescent="0.25">
      <c r="A89" s="53" t="s">
        <v>295</v>
      </c>
      <c r="B89" s="53" t="s">
        <v>296</v>
      </c>
      <c r="C89" s="53" t="s">
        <v>297</v>
      </c>
    </row>
    <row r="90" spans="1:4" ht="30" x14ac:dyDescent="0.25">
      <c r="A90" s="53" t="s">
        <v>298</v>
      </c>
      <c r="B90" s="53" t="s">
        <v>299</v>
      </c>
      <c r="C90" s="55"/>
    </row>
    <row r="91" spans="1:4" ht="45" x14ac:dyDescent="0.25">
      <c r="A91" s="53" t="s">
        <v>300</v>
      </c>
      <c r="B91" s="55"/>
      <c r="C91" s="55"/>
    </row>
    <row r="92" spans="1:4" x14ac:dyDescent="0.25">
      <c r="A92" s="59"/>
      <c r="B92" s="56"/>
      <c r="C92" s="56"/>
    </row>
    <row r="93" spans="1:4" ht="63" x14ac:dyDescent="0.25">
      <c r="A93" s="62" t="s">
        <v>256</v>
      </c>
      <c r="B93" s="56"/>
      <c r="C93" s="56"/>
    </row>
    <row r="94" spans="1:4" ht="60" x14ac:dyDescent="0.25">
      <c r="A94" s="63" t="s">
        <v>301</v>
      </c>
      <c r="B94" s="56"/>
      <c r="C94" s="56"/>
    </row>
    <row r="95" spans="1:4" ht="75" x14ac:dyDescent="0.25">
      <c r="A95" s="63" t="s">
        <v>302</v>
      </c>
    </row>
  </sheetData>
  <mergeCells count="17">
    <mergeCell ref="A37:A40"/>
    <mergeCell ref="A69:C69"/>
    <mergeCell ref="A41:A44"/>
    <mergeCell ref="A2:A4"/>
    <mergeCell ref="A5:A6"/>
    <mergeCell ref="B1:D1"/>
    <mergeCell ref="A53:B53"/>
    <mergeCell ref="A57:C57"/>
    <mergeCell ref="A7:A9"/>
    <mergeCell ref="A10:A13"/>
    <mergeCell ref="A14:A16"/>
    <mergeCell ref="A17:A19"/>
    <mergeCell ref="A20:A24"/>
    <mergeCell ref="A25:A29"/>
    <mergeCell ref="A30:A32"/>
    <mergeCell ref="A33:A34"/>
    <mergeCell ref="A35:A3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5E0EB-748B-4D9A-AA1A-0C06D13D5C36}">
  <sheetPr>
    <tabColor rgb="FF008066"/>
  </sheetPr>
  <dimension ref="A1:L37"/>
  <sheetViews>
    <sheetView topLeftCell="C1" workbookViewId="0">
      <pane ySplit="1" topLeftCell="A2" activePane="bottomLeft" state="frozen"/>
      <selection activeCell="E1" sqref="E1"/>
      <selection pane="bottomLeft" activeCell="D1" sqref="D1"/>
    </sheetView>
  </sheetViews>
  <sheetFormatPr baseColWidth="10" defaultColWidth="11.42578125" defaultRowHeight="15" x14ac:dyDescent="0.25"/>
  <cols>
    <col min="1" max="1" width="6.28515625" bestFit="1" customWidth="1"/>
    <col min="2" max="2" width="46.85546875" customWidth="1"/>
    <col min="3" max="3" width="5.5703125" customWidth="1"/>
    <col min="4" max="4" width="22.140625" bestFit="1" customWidth="1"/>
    <col min="5" max="5" width="9.5703125" customWidth="1"/>
    <col min="6" max="6" width="69.85546875" customWidth="1"/>
    <col min="7" max="7" width="4.85546875" bestFit="1" customWidth="1"/>
    <col min="8" max="8" width="33" customWidth="1"/>
    <col min="9" max="9" width="9.140625" customWidth="1"/>
    <col min="10" max="10" width="79.85546875" customWidth="1"/>
    <col min="11" max="11" width="54.42578125" customWidth="1"/>
    <col min="12" max="12" width="51.140625" bestFit="1" customWidth="1"/>
  </cols>
  <sheetData>
    <row r="1" spans="1:12" x14ac:dyDescent="0.25">
      <c r="A1" s="72" t="s">
        <v>303</v>
      </c>
      <c r="B1" s="72" t="s">
        <v>304</v>
      </c>
      <c r="C1" s="72">
        <f>IF('2. Fmto. Evaluación'!B10= B2,A2,IF('2. Fmto. Evaluación'!B10= B3,A3,IF('2. Fmto. Evaluación'!B10= B4,A4,IF('2. Fmto. Evaluación'!B10= B5,A5,IF('2. Fmto. Evaluación'!B10= B6,A6,IF('2. Fmto. Evaluación'!B10= B7,A7,""))))))</f>
        <v>1</v>
      </c>
      <c r="D1" s="72" t="s">
        <v>171</v>
      </c>
      <c r="E1" s="72" t="s">
        <v>305</v>
      </c>
      <c r="F1" s="72" t="s">
        <v>185</v>
      </c>
      <c r="G1" s="72">
        <f>IF('2. Fmto. Evaluación'!B19=F2,E2,IF('2. Fmto. Evaluación'!B19=F3,E3,IF('2. Fmto. Evaluación'!B19=F4,E4,IF('2. Fmto. Evaluación'!B19=F5,E5,IF('2. Fmto. Evaluación'!B19=F6,E6,IF('2. Fmto. Evaluación'!B19=F7,E7,IF('2. Fmto. Evaluación'!B19=F8,E8,IF('2. Fmto. Evaluación'!B19=F9,E9,IF('2. Fmto. Evaluación'!B19=F10,E10,IF('2. Fmto. Evaluación'!B19=F11,E11,IF('2. Fmto. Evaluación'!B19=F12,E12,IF('2. Fmto. Evaluación'!B19=F13,E13,IF('2. Fmto. Evaluación'!B19=F14,E14,IF('2. Fmto. Evaluación'!B19=F15,E15,IF('2. Fmto. Evaluación'!B19=F16,E16,IF('2. Fmto. Evaluación'!B19=F17,E17,IF('2. Fmto. Evaluación'!B19=F18,E18,IF('2. Fmto. Evaluación'!B19=F19,E19,IF('2. Fmto. Evaluación'!B19=F20,E20,IF('2. Fmto. Evaluación'!B19=F21,E21,IF('2. Fmto. Evaluación'!B19=F22,E22,IF('2. Fmto. Evaluación'!B19=F23,E23,""))))))))))))))))))))))</f>
        <v>104</v>
      </c>
      <c r="H1" s="72" t="s">
        <v>171</v>
      </c>
      <c r="I1" s="72" t="s">
        <v>306</v>
      </c>
      <c r="J1" s="72" t="s">
        <v>307</v>
      </c>
      <c r="K1" s="72" t="s">
        <v>308</v>
      </c>
      <c r="L1" s="72" t="s">
        <v>309</v>
      </c>
    </row>
    <row r="2" spans="1:12" x14ac:dyDescent="0.25">
      <c r="A2">
        <v>1</v>
      </c>
      <c r="B2" t="s">
        <v>169</v>
      </c>
      <c r="C2" s="112">
        <f>($C$1 &amp;"01")*1</f>
        <v>101</v>
      </c>
      <c r="D2" s="112" t="str">
        <f>IFERROR(VLOOKUP(C2,E:F,2,FALSE),"")</f>
        <v>Ingeniería Agroindustrial</v>
      </c>
      <c r="E2">
        <v>201</v>
      </c>
      <c r="F2" t="s">
        <v>310</v>
      </c>
      <c r="G2" s="112">
        <f>($G$1&amp;"1")*1</f>
        <v>1041</v>
      </c>
      <c r="H2" s="112" t="str">
        <f>IFERROR(VLOOKUP(G2,I:J,2,FALSE),"")</f>
        <v>Calidad e  Inocuidad alimentaria</v>
      </c>
      <c r="I2">
        <v>1041</v>
      </c>
      <c r="J2" s="103" t="s">
        <v>311</v>
      </c>
      <c r="K2" s="186" t="s">
        <v>312</v>
      </c>
      <c r="L2" t="s">
        <v>313</v>
      </c>
    </row>
    <row r="3" spans="1:12" x14ac:dyDescent="0.25">
      <c r="A3">
        <v>2</v>
      </c>
      <c r="B3" t="s">
        <v>314</v>
      </c>
      <c r="C3" s="112">
        <f>($C$1 &amp;"02")*1</f>
        <v>102</v>
      </c>
      <c r="D3" s="112" t="str">
        <f t="shared" ref="D3:D11" si="0">IFERROR(VLOOKUP(C3,E:F,2,FALSE),"")</f>
        <v>Ingeniería Ambiental</v>
      </c>
      <c r="E3">
        <v>202</v>
      </c>
      <c r="F3" t="s">
        <v>315</v>
      </c>
      <c r="G3" s="112">
        <f>($G$1&amp;"2")*1</f>
        <v>1042</v>
      </c>
      <c r="H3" s="112" t="str">
        <f t="shared" ref="H3:H10" si="1">IFERROR(VLOOKUP(G3,I:J,2,FALSE),"")</f>
        <v>Desarrollo e innovación de productos</v>
      </c>
      <c r="I3">
        <v>1042</v>
      </c>
      <c r="J3" s="103" t="s">
        <v>316</v>
      </c>
      <c r="K3" s="186"/>
      <c r="L3" t="s">
        <v>317</v>
      </c>
    </row>
    <row r="4" spans="1:12" x14ac:dyDescent="0.25">
      <c r="A4">
        <v>3</v>
      </c>
      <c r="B4" t="s">
        <v>318</v>
      </c>
      <c r="C4" s="112">
        <f>($C$1 &amp;"03")*1</f>
        <v>103</v>
      </c>
      <c r="D4" s="112" t="str">
        <f t="shared" si="0"/>
        <v>Ingeniería Civil</v>
      </c>
      <c r="E4">
        <v>203</v>
      </c>
      <c r="F4" t="s">
        <v>319</v>
      </c>
      <c r="G4" s="112">
        <f>($G$1&amp;"3")*1</f>
        <v>1043</v>
      </c>
      <c r="H4" s="112" t="str">
        <f t="shared" si="1"/>
        <v>Ingeniería de alimentos</v>
      </c>
      <c r="I4">
        <v>1043</v>
      </c>
      <c r="J4" s="103" t="s">
        <v>320</v>
      </c>
      <c r="K4" s="187"/>
      <c r="L4" t="s">
        <v>321</v>
      </c>
    </row>
    <row r="5" spans="1:12" x14ac:dyDescent="0.25">
      <c r="A5">
        <v>4</v>
      </c>
      <c r="B5" t="s">
        <v>322</v>
      </c>
      <c r="C5" s="112">
        <f>($C$1 &amp;"04")*1</f>
        <v>104</v>
      </c>
      <c r="D5" s="112" t="str">
        <f t="shared" si="0"/>
        <v>Ingeniería de Alimentos</v>
      </c>
      <c r="E5">
        <v>301</v>
      </c>
      <c r="F5" t="s">
        <v>254</v>
      </c>
      <c r="G5" s="112">
        <f>($G$1&amp;"4")*1</f>
        <v>1044</v>
      </c>
      <c r="H5" s="112" t="str">
        <f t="shared" si="1"/>
        <v/>
      </c>
      <c r="I5">
        <v>1011</v>
      </c>
      <c r="J5" s="103" t="s">
        <v>181</v>
      </c>
      <c r="K5" s="104" t="s">
        <v>323</v>
      </c>
    </row>
    <row r="6" spans="1:12" x14ac:dyDescent="0.25">
      <c r="A6">
        <v>5</v>
      </c>
      <c r="B6" t="s">
        <v>324</v>
      </c>
      <c r="C6" s="112">
        <f>($C$1 &amp;"05")*1</f>
        <v>105</v>
      </c>
      <c r="D6" s="112" t="str">
        <f t="shared" si="0"/>
        <v>Ingeniería Industrial</v>
      </c>
      <c r="E6">
        <v>101</v>
      </c>
      <c r="F6" t="s">
        <v>323</v>
      </c>
      <c r="G6" s="112">
        <f>($G$1&amp;"5")*1</f>
        <v>1045</v>
      </c>
      <c r="H6" s="112" t="str">
        <f t="shared" si="1"/>
        <v/>
      </c>
      <c r="I6">
        <v>1051</v>
      </c>
      <c r="J6" s="103" t="s">
        <v>325</v>
      </c>
      <c r="K6" s="105" t="s">
        <v>326</v>
      </c>
    </row>
    <row r="7" spans="1:12" x14ac:dyDescent="0.25">
      <c r="A7">
        <v>6</v>
      </c>
      <c r="B7" t="s">
        <v>327</v>
      </c>
      <c r="C7" s="112">
        <f>($C$1 &amp;"06")*1</f>
        <v>106</v>
      </c>
      <c r="D7" s="112" t="str">
        <f t="shared" si="0"/>
        <v>Ingeniería Mecatrónica</v>
      </c>
      <c r="E7">
        <v>102</v>
      </c>
      <c r="F7" t="s">
        <v>328</v>
      </c>
      <c r="G7" s="112">
        <f>($G$1&amp;"6")*1</f>
        <v>1046</v>
      </c>
      <c r="H7" s="112" t="str">
        <f t="shared" si="1"/>
        <v/>
      </c>
      <c r="I7">
        <v>1061</v>
      </c>
      <c r="J7" s="103" t="s">
        <v>329</v>
      </c>
      <c r="K7" s="105" t="s">
        <v>330</v>
      </c>
    </row>
    <row r="8" spans="1:12" x14ac:dyDescent="0.25">
      <c r="C8" s="112">
        <f>($C$1 &amp;"07")*1</f>
        <v>107</v>
      </c>
      <c r="D8" s="112" t="str">
        <f t="shared" si="0"/>
        <v/>
      </c>
      <c r="E8">
        <v>103</v>
      </c>
      <c r="F8" t="s">
        <v>331</v>
      </c>
      <c r="G8" s="112">
        <f>($G$1&amp;"7")*1</f>
        <v>1047</v>
      </c>
      <c r="H8" s="112" t="str">
        <f t="shared" si="1"/>
        <v/>
      </c>
      <c r="I8">
        <v>1031</v>
      </c>
      <c r="J8" s="103" t="s">
        <v>332</v>
      </c>
      <c r="K8" s="188" t="s">
        <v>333</v>
      </c>
    </row>
    <row r="9" spans="1:12" x14ac:dyDescent="0.25">
      <c r="C9" s="112">
        <f>($C$1 &amp;"08")*1</f>
        <v>108</v>
      </c>
      <c r="D9" s="112" t="str">
        <f t="shared" si="0"/>
        <v/>
      </c>
      <c r="E9">
        <v>104</v>
      </c>
      <c r="F9" t="s">
        <v>178</v>
      </c>
      <c r="G9" s="112">
        <f>($G$1&amp;"8")*1</f>
        <v>1048</v>
      </c>
      <c r="H9" s="112" t="str">
        <f t="shared" si="1"/>
        <v/>
      </c>
      <c r="I9">
        <v>1032</v>
      </c>
      <c r="J9" s="103" t="s">
        <v>334</v>
      </c>
      <c r="K9" s="185"/>
    </row>
    <row r="10" spans="1:12" x14ac:dyDescent="0.25">
      <c r="C10" s="112">
        <f>($C$1 &amp;"09")*1</f>
        <v>109</v>
      </c>
      <c r="D10" s="112" t="str">
        <f t="shared" si="0"/>
        <v/>
      </c>
      <c r="E10">
        <v>105</v>
      </c>
      <c r="F10" t="s">
        <v>326</v>
      </c>
      <c r="G10" s="112">
        <f>($G$1&amp;"9")*1</f>
        <v>1049</v>
      </c>
      <c r="H10" s="112" t="str">
        <f t="shared" si="1"/>
        <v/>
      </c>
      <c r="I10">
        <v>1033</v>
      </c>
      <c r="J10" s="103" t="s">
        <v>335</v>
      </c>
      <c r="K10" s="185"/>
    </row>
    <row r="11" spans="1:12" x14ac:dyDescent="0.25">
      <c r="C11" s="112">
        <f>($C$1 &amp;"10")*1</f>
        <v>110</v>
      </c>
      <c r="D11" s="112" t="str">
        <f t="shared" si="0"/>
        <v/>
      </c>
      <c r="E11">
        <v>106</v>
      </c>
      <c r="F11" t="s">
        <v>330</v>
      </c>
      <c r="I11">
        <v>1021</v>
      </c>
      <c r="J11" s="103" t="s">
        <v>336</v>
      </c>
      <c r="K11" s="185" t="s">
        <v>337</v>
      </c>
    </row>
    <row r="12" spans="1:12" x14ac:dyDescent="0.25">
      <c r="E12">
        <v>401</v>
      </c>
      <c r="F12" t="s">
        <v>338</v>
      </c>
      <c r="I12">
        <v>1022</v>
      </c>
      <c r="J12" s="103" t="s">
        <v>339</v>
      </c>
      <c r="K12" s="185"/>
    </row>
    <row r="13" spans="1:12" x14ac:dyDescent="0.25">
      <c r="E13">
        <v>402</v>
      </c>
      <c r="F13" t="s">
        <v>261</v>
      </c>
      <c r="I13">
        <v>1023</v>
      </c>
      <c r="J13" s="103" t="s">
        <v>340</v>
      </c>
      <c r="K13" s="185"/>
    </row>
    <row r="14" spans="1:12" x14ac:dyDescent="0.25">
      <c r="E14">
        <v>601</v>
      </c>
      <c r="F14" t="s">
        <v>341</v>
      </c>
      <c r="I14">
        <v>6071</v>
      </c>
      <c r="J14" s="103" t="s">
        <v>342</v>
      </c>
      <c r="K14" s="106" t="s">
        <v>343</v>
      </c>
    </row>
    <row r="15" spans="1:12" x14ac:dyDescent="0.25">
      <c r="E15">
        <v>602</v>
      </c>
      <c r="F15" t="s">
        <v>344</v>
      </c>
      <c r="I15">
        <v>2021</v>
      </c>
      <c r="J15" s="103" t="s">
        <v>345</v>
      </c>
      <c r="K15" s="103" t="s">
        <v>315</v>
      </c>
    </row>
    <row r="16" spans="1:12" x14ac:dyDescent="0.25">
      <c r="E16">
        <v>603</v>
      </c>
      <c r="F16" t="s">
        <v>346</v>
      </c>
      <c r="I16">
        <v>2031</v>
      </c>
      <c r="J16" s="103" t="s">
        <v>347</v>
      </c>
      <c r="K16" s="188" t="s">
        <v>348</v>
      </c>
    </row>
    <row r="17" spans="5:11" x14ac:dyDescent="0.25">
      <c r="E17">
        <v>604</v>
      </c>
      <c r="F17" t="s">
        <v>349</v>
      </c>
      <c r="I17">
        <v>2032</v>
      </c>
      <c r="J17" s="103" t="s">
        <v>350</v>
      </c>
      <c r="K17" s="185"/>
    </row>
    <row r="18" spans="5:11" x14ac:dyDescent="0.25">
      <c r="E18">
        <v>605</v>
      </c>
      <c r="F18" t="s">
        <v>351</v>
      </c>
      <c r="I18">
        <v>6081</v>
      </c>
      <c r="J18" s="103" t="s">
        <v>352</v>
      </c>
      <c r="K18" s="107" t="s">
        <v>353</v>
      </c>
    </row>
    <row r="19" spans="5:11" x14ac:dyDescent="0.25">
      <c r="E19">
        <v>606</v>
      </c>
      <c r="F19" t="s">
        <v>354</v>
      </c>
      <c r="I19">
        <v>6041</v>
      </c>
      <c r="J19" s="103" t="s">
        <v>355</v>
      </c>
      <c r="K19" s="107" t="s">
        <v>356</v>
      </c>
    </row>
    <row r="20" spans="5:11" x14ac:dyDescent="0.25">
      <c r="E20">
        <v>607</v>
      </c>
      <c r="F20" t="s">
        <v>357</v>
      </c>
      <c r="I20">
        <v>3011</v>
      </c>
      <c r="J20" s="103" t="s">
        <v>358</v>
      </c>
      <c r="K20" s="188" t="s">
        <v>359</v>
      </c>
    </row>
    <row r="21" spans="5:11" x14ac:dyDescent="0.25">
      <c r="E21">
        <v>608</v>
      </c>
      <c r="F21" t="s">
        <v>360</v>
      </c>
      <c r="I21">
        <v>3012</v>
      </c>
      <c r="J21" s="103" t="s">
        <v>361</v>
      </c>
      <c r="K21" s="185"/>
    </row>
    <row r="22" spans="5:11" x14ac:dyDescent="0.25">
      <c r="E22">
        <v>609</v>
      </c>
      <c r="F22" t="s">
        <v>362</v>
      </c>
      <c r="I22">
        <v>3013</v>
      </c>
      <c r="J22" s="103" t="s">
        <v>363</v>
      </c>
      <c r="K22" s="185"/>
    </row>
    <row r="23" spans="5:11" ht="30" x14ac:dyDescent="0.25">
      <c r="E23">
        <v>610</v>
      </c>
      <c r="F23" t="s">
        <v>364</v>
      </c>
      <c r="I23">
        <v>6061</v>
      </c>
      <c r="J23" s="103" t="s">
        <v>361</v>
      </c>
      <c r="K23" s="108" t="s">
        <v>354</v>
      </c>
    </row>
    <row r="24" spans="5:11" x14ac:dyDescent="0.25">
      <c r="I24">
        <v>6051</v>
      </c>
      <c r="J24" s="24" t="s">
        <v>365</v>
      </c>
      <c r="K24" s="134" t="s">
        <v>366</v>
      </c>
    </row>
    <row r="25" spans="5:11" x14ac:dyDescent="0.25">
      <c r="I25">
        <v>6012</v>
      </c>
      <c r="J25" s="111" t="s">
        <v>367</v>
      </c>
      <c r="K25" s="134"/>
    </row>
    <row r="26" spans="5:11" x14ac:dyDescent="0.25">
      <c r="I26">
        <v>4011</v>
      </c>
      <c r="J26" s="103" t="s">
        <v>368</v>
      </c>
      <c r="K26" s="185" t="s">
        <v>369</v>
      </c>
    </row>
    <row r="27" spans="5:11" x14ac:dyDescent="0.25">
      <c r="I27">
        <v>4012</v>
      </c>
      <c r="J27" s="103" t="s">
        <v>370</v>
      </c>
      <c r="K27" s="185"/>
    </row>
    <row r="28" spans="5:11" x14ac:dyDescent="0.25">
      <c r="I28">
        <v>4013</v>
      </c>
      <c r="J28" s="103" t="s">
        <v>371</v>
      </c>
      <c r="K28" s="185"/>
    </row>
    <row r="29" spans="5:11" x14ac:dyDescent="0.25">
      <c r="I29">
        <v>4021</v>
      </c>
      <c r="J29" s="103" t="s">
        <v>372</v>
      </c>
      <c r="K29" s="185" t="s">
        <v>373</v>
      </c>
    </row>
    <row r="30" spans="5:11" x14ac:dyDescent="0.25">
      <c r="I30">
        <v>4022</v>
      </c>
      <c r="J30" s="103" t="s">
        <v>374</v>
      </c>
      <c r="K30" s="185"/>
    </row>
    <row r="31" spans="5:11" x14ac:dyDescent="0.25">
      <c r="I31">
        <v>6011</v>
      </c>
      <c r="J31" s="109" t="s">
        <v>375</v>
      </c>
      <c r="K31" s="109" t="s">
        <v>376</v>
      </c>
    </row>
    <row r="32" spans="5:11" x14ac:dyDescent="0.25">
      <c r="I32">
        <v>6091</v>
      </c>
      <c r="J32" s="109" t="s">
        <v>371</v>
      </c>
      <c r="K32" s="109" t="s">
        <v>377</v>
      </c>
    </row>
    <row r="33" spans="9:11" ht="15.75" x14ac:dyDescent="0.25">
      <c r="I33">
        <v>6031</v>
      </c>
      <c r="J33" s="105" t="s">
        <v>378</v>
      </c>
      <c r="K33" s="110" t="s">
        <v>379</v>
      </c>
    </row>
    <row r="34" spans="9:11" x14ac:dyDescent="0.25">
      <c r="J34" s="24"/>
    </row>
    <row r="35" spans="9:11" x14ac:dyDescent="0.25">
      <c r="J35" s="24"/>
    </row>
    <row r="36" spans="9:11" x14ac:dyDescent="0.25">
      <c r="J36" s="24"/>
    </row>
    <row r="37" spans="9:11" x14ac:dyDescent="0.25">
      <c r="J37" s="24"/>
    </row>
  </sheetData>
  <mergeCells count="8">
    <mergeCell ref="K26:K28"/>
    <mergeCell ref="K29:K30"/>
    <mergeCell ref="K2:K4"/>
    <mergeCell ref="K8:K10"/>
    <mergeCell ref="K11:K13"/>
    <mergeCell ref="K16:K17"/>
    <mergeCell ref="K20:K22"/>
    <mergeCell ref="K24:K25"/>
  </mergeCells>
  <hyperlinks>
    <hyperlink ref="F2" r:id="rId1" display="https://www.uniagraria.edu.co/programasacademicos/administracion-de-empresas/" xr:uid="{78D60999-0A70-4763-85B9-4D683A35D4D2}"/>
    <hyperlink ref="F3" r:id="rId2" display="https://www.uniagraria.edu.co/programasacademicos/administracion-financiera-y-de-sistemas/" xr:uid="{F3A69AF0-B138-420D-8349-8BE7ACC2C5F9}"/>
    <hyperlink ref="F4" r:id="rId3" display="https://www.uniagraria.edu.co/programasacademicos/contaduria-publica/" xr:uid="{DA9FDB89-2631-40B5-B417-1DFB66A467C0}"/>
    <hyperlink ref="F5" r:id="rId4" display="https://www.uniagraria.edu.co/programasacademicos/derecho/" xr:uid="{21C84F23-6E19-4129-B54B-849359E321F4}"/>
    <hyperlink ref="F6" r:id="rId5" display="https://www.uniagraria.edu.co/programasacademicos/ingenieria-agroindustrial/" xr:uid="{CB292EA5-9AA5-4518-80DE-5EEDEC07702C}"/>
    <hyperlink ref="F7" r:id="rId6" display="https://www.uniagraria.edu.co/programasacademicos/ingenieria-ambiental/" xr:uid="{7ABCD3C8-702E-4610-B887-9C13F59C0103}"/>
    <hyperlink ref="F8" r:id="rId7" display="https://www.uniagraria.edu.co/programasacademicos/ingenieria-civil/" xr:uid="{AADC7C1F-E862-46A8-B54E-74606DE67DB9}"/>
    <hyperlink ref="F9" r:id="rId8" display="https://www.uniagraria.edu.co/programasacademicos/ingenieria-de-alimentos/" xr:uid="{67CA8D62-13E1-4320-9DE3-703EFDF151D2}"/>
    <hyperlink ref="F10" r:id="rId9" display="https://www.uniagraria.edu.co/programasacademicos/ingenieria-industrial/" xr:uid="{18ABADC2-B5CD-44B2-A173-C44A348E45A7}"/>
    <hyperlink ref="F11" r:id="rId10" display="https://www.uniagraria.edu.co/programasacademicos/ingenieria-mecatronica/" xr:uid="{8AD12522-ED96-4334-8687-A8EEEF5C5A9C}"/>
    <hyperlink ref="F12" r:id="rId11" display="https://www.uniagraria.edu.co/programasacademicos/medicina-veterinaria/" xr:uid="{801E2EEA-B427-4566-A7D4-6FC8E2B5CFE7}"/>
    <hyperlink ref="F13" r:id="rId12" display="https://www.uniagraria.edu.co/programasacademicos/zootecnia/" xr:uid="{82A7FC79-7657-4787-BC83-78F19FC154BC}"/>
    <hyperlink ref="F14" r:id="rId13" display="https://www.uniagraria.edu.co/programasacademicos/especializacion-en-bienestar-animal-y-etologia/" xr:uid="{31FDC5F7-3494-4006-842F-AAA23508E200}"/>
    <hyperlink ref="F15" r:id="rId14" display="https://www.uniagraria.edu.co/programasacademicos/especializacion-en-derecho-procesal-agrario/" xr:uid="{F44D5365-EBDC-4774-83C0-4DD0DB355099}"/>
    <hyperlink ref="F16" r:id="rId15" display="https://www.uniagraria.edu.co/programasacademicos/especializacion-en-educacion-en-contextos-rurales/" xr:uid="{CC786B63-6FE4-450C-A4B0-25ED7D877BD3}"/>
    <hyperlink ref="F17" r:id="rId16" display="https://www.uniagraria.edu.co/programasacademicos/especializacion-en-gestion-de-agronegocios/" xr:uid="{E7DCC8ED-4BD7-4E78-8ACF-22752BC4B0FC}"/>
    <hyperlink ref="F18" r:id="rId17" display="https://www.uniagraria.edu.co/programasacademicos/especializacion-en-legislacion-rural-y-ordenamiento-territorial/" xr:uid="{6AB525DC-154E-40FB-9086-52C8EB597680}"/>
    <hyperlink ref="F19" r:id="rId18" display="https://www.uniagraria.edu.co/programasacademicos/especializacion-en-responsabilidad-ambiental-y-sostenibilidad/" xr:uid="{9245D459-2978-47CA-952C-AD82FAEA8732}"/>
    <hyperlink ref="F20" r:id="rId19" display="https://www.uniagraria.edu.co/programasacademicos/especializacion-en-seguridad-industrial-higiene-y-gestion-ambiental/" xr:uid="{64096C15-8159-453E-95D5-9587AEFBBDC9}"/>
    <hyperlink ref="F21" r:id="rId20" display="https://www.uniagraria.edu.co/programasacademicos/especializacion-en-sistemas-de-gestion-integrada-de-la-calidad-medio-ambiente-y-prevencion-de-riesgos-laborales/" xr:uid="{70B2C6B7-AB5C-41E7-8744-D81B7CA5992C}"/>
    <hyperlink ref="F22" r:id="rId21" display="https://www.uniagraria.edu.co/programasacademicos/especializacion-en-salud-publica-en-veterinaria/" xr:uid="{B001D08E-404E-4428-8BC4-5550ECA69E0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Manual del usuario</vt:lpstr>
      <vt:lpstr>1. Fmto. Rúbrica</vt:lpstr>
      <vt:lpstr>2. Fmto. Evaluación</vt:lpstr>
      <vt:lpstr>Control de cambios</vt:lpstr>
      <vt:lpstr>DATOS </vt:lpstr>
      <vt:lpstr>Administración_Financiera_y_de_Sistemas</vt:lpstr>
      <vt:lpstr>Contaduría_Pública</vt:lpstr>
      <vt:lpstr>Derecho</vt:lpstr>
      <vt:lpstr>Especialización_en_Agronegocios</vt:lpstr>
      <vt:lpstr>Especialización_en_Bienestar_Animal_y_Etología</vt:lpstr>
      <vt:lpstr>Especialización_Legislación_Rural_y_Ordenamiento_Territorial</vt:lpstr>
      <vt:lpstr>Especialización_SGI</vt:lpstr>
      <vt:lpstr>Especialización_SIHGA</vt:lpstr>
      <vt:lpstr>Facultad_Ciencias_Económicas_Administrativas_y_Contables</vt:lpstr>
      <vt:lpstr>Facultad_de_Ciencias_Agrarias</vt:lpstr>
      <vt:lpstr>Facultad_de_Ciencias_Jurídicas_y_Humanidades</vt:lpstr>
      <vt:lpstr>Facultad_de_Educación</vt:lpstr>
      <vt:lpstr>Facultad_de_Ingeniería</vt:lpstr>
      <vt:lpstr>Ingeniería_Agroindustrial</vt:lpstr>
      <vt:lpstr>Ingeniería_Civil</vt:lpstr>
      <vt:lpstr>Ingeniería_de_Alimentos</vt:lpstr>
      <vt:lpstr>Ingeniería_Industrial</vt:lpstr>
      <vt:lpstr>Ingeniería_Mecatrónica</vt:lpstr>
      <vt:lpstr>Línea_en_Ciencias_Naturales_y_Educación_Ambiental</vt:lpstr>
      <vt:lpstr>Medicina_Veterinaria</vt:lpstr>
      <vt:lpstr>Zootecnia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DTC-ING ALIMENTOS:Angela Maria Farias Campones</dc:creator>
  <cp:keywords/>
  <dc:description/>
  <cp:lastModifiedBy>DIRECTOR DE FORMACION EN INVESTIGACION:NORA MILENA RON</cp:lastModifiedBy>
  <cp:revision/>
  <dcterms:created xsi:type="dcterms:W3CDTF">2019-02-13T15:37:41Z</dcterms:created>
  <dcterms:modified xsi:type="dcterms:W3CDTF">2026-01-27T16:59:35Z</dcterms:modified>
  <cp:category/>
  <cp:contentStatus/>
</cp:coreProperties>
</file>