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uniagraria-my.sharepoint.com/personal/guarin_rene_uniagraria_edu_co/Documents/SGOE/6. GEST DEL ESTUDIANTE/07. DOCUMENTOS EN CONSTRUCCION/5. GEST DE GRADOS/TRABAJO DE INVESTIGACION/"/>
    </mc:Choice>
  </mc:AlternateContent>
  <xr:revisionPtr revIDLastSave="15" documentId="8_{2459645F-4B2A-4B31-BDD5-7A692EFB2F9E}" xr6:coauthVersionLast="47" xr6:coauthVersionMax="47" xr10:uidLastSave="{62F53255-29BF-4362-B330-159CF67F55AE}"/>
  <bookViews>
    <workbookView xWindow="-21720" yWindow="-870" windowWidth="21840" windowHeight="13140" tabRatio="815" xr2:uid="{00000000-000D-0000-FFFF-FFFF00000000}"/>
  </bookViews>
  <sheets>
    <sheet name="Manual del usuario" sheetId="4" r:id="rId1"/>
    <sheet name="1. Fmto. Rúbrica" sheetId="2" r:id="rId2"/>
    <sheet name="2. Fmto. Evaluación" sheetId="1" r:id="rId3"/>
    <sheet name="DATOS " sheetId="5" state="hidden" r:id="rId4"/>
    <sheet name="Control de cambios" sheetId="3" state="hidden" r:id="rId5"/>
  </sheets>
  <externalReferences>
    <externalReference r:id="rId6"/>
  </externalReferences>
  <definedNames>
    <definedName name="Administración_Financiera_y_de_Sistemas">'Control de cambios'!$A$71:$A$73</definedName>
    <definedName name="Contaduría_Pública">'Control de cambios'!$B$71:$B$72</definedName>
    <definedName name="Derecho">'Control de cambios'!$A$76:$A$78</definedName>
    <definedName name="Especialización_en_Agronegocios">'Control de cambios'!$D$71</definedName>
    <definedName name="Especialización_en_Bienestar_Animal_y_Etología">'Control de cambios'!$C$81</definedName>
    <definedName name="Especialización_Legislación_Rural_y_Ordenamiento_Territorial">'Control de cambios'!$B$76:$B$77</definedName>
    <definedName name="Especialización_SGI">'Control de cambios'!$C$71</definedName>
    <definedName name="Especialización_SIHGA">'Control de cambios'!$F$64</definedName>
    <definedName name="Facultad_Ciencias_Económicas_Administrativas_y_Contables">'Control de cambios'!$C$56:$C$59</definedName>
    <definedName name="Facultad_de_Ciencias_Agrarias">'Control de cambios'!$E$56:$E$58</definedName>
    <definedName name="Facultad_de_Ciencias_Jurídicas_y_Humanidades">'Control de cambios'!$D$56:$D$57</definedName>
    <definedName name="Facultad_de_Educación">'Control de cambios'!$F$56</definedName>
    <definedName name="Facultad_de_Ingeniería">'Control de cambios'!$B$56:$B$61</definedName>
    <definedName name="Ingeniería_Agroindustrial">'Control de cambios'!$B$64</definedName>
    <definedName name="Ingeniería_de_Alimentos">'Control de cambios'!$A$64:$A$68</definedName>
    <definedName name="Ingeniería_Industrial">'Control de cambios'!$C$64</definedName>
    <definedName name="Ingeniería_Mecatrónica">'Control de cambios'!$E$64:$E$66</definedName>
    <definedName name="Línea_en_Ciencias_Naturales_y_Educación_Ambiental">'Control de cambios'!$A$86:$A$87</definedName>
    <definedName name="Medicina_Veterinaria">'Control de cambios'!$A$81:$A$83</definedName>
    <definedName name="Zootecnia">'Control de cambios'!$B$81:$B$82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5" l="1"/>
  <c r="G3" i="5" s="1"/>
  <c r="H3" i="5" s="1"/>
  <c r="C1" i="5"/>
  <c r="C6" i="5" s="1"/>
  <c r="D6" i="5" s="1"/>
  <c r="G2" i="5" l="1"/>
  <c r="H2" i="5" s="1"/>
  <c r="C5" i="5"/>
  <c r="D5" i="5" s="1"/>
  <c r="C2" i="5"/>
  <c r="D2" i="5" s="1"/>
  <c r="C10" i="5"/>
  <c r="D10" i="5" s="1"/>
  <c r="G10" i="5"/>
  <c r="H10" i="5" s="1"/>
  <c r="G4" i="5"/>
  <c r="H4" i="5" s="1"/>
  <c r="C8" i="5"/>
  <c r="D8" i="5" s="1"/>
  <c r="G8" i="5"/>
  <c r="H8" i="5" s="1"/>
  <c r="C9" i="5"/>
  <c r="D9" i="5" s="1"/>
  <c r="G9" i="5"/>
  <c r="H9" i="5" s="1"/>
  <c r="C3" i="5"/>
  <c r="D3" i="5" s="1"/>
  <c r="C7" i="5"/>
  <c r="D7" i="5" s="1"/>
  <c r="C4" i="5"/>
  <c r="D4" i="5" s="1"/>
  <c r="G7" i="5"/>
  <c r="H7" i="5" s="1"/>
  <c r="C11" i="5"/>
  <c r="D11" i="5" s="1"/>
  <c r="G5" i="5"/>
  <c r="H5" i="5" s="1"/>
  <c r="G6" i="5"/>
  <c r="H6" i="5" s="1"/>
  <c r="E35" i="3" l="1"/>
  <c r="E36" i="3"/>
  <c r="E37" i="3"/>
  <c r="E34" i="3"/>
  <c r="E31" i="3"/>
  <c r="E32" i="3"/>
  <c r="E33" i="3"/>
  <c r="E30" i="3"/>
  <c r="E26" i="3"/>
  <c r="E9" i="3"/>
  <c r="E10" i="3"/>
  <c r="E11" i="3"/>
  <c r="E12" i="3"/>
  <c r="E6" i="3"/>
  <c r="G48" i="2" l="1"/>
  <c r="C47" i="1" s="1"/>
  <c r="G43" i="2"/>
  <c r="C46" i="1" s="1"/>
  <c r="E29" i="3"/>
  <c r="G41" i="2" s="1"/>
  <c r="C45" i="1" s="1"/>
  <c r="E28" i="3"/>
  <c r="G39" i="2" s="1"/>
  <c r="C44" i="1" s="1"/>
  <c r="E23" i="3"/>
  <c r="E24" i="3"/>
  <c r="E25" i="3"/>
  <c r="E27" i="3"/>
  <c r="E21" i="3"/>
  <c r="E20" i="3"/>
  <c r="E19" i="3"/>
  <c r="G28" i="2" l="1"/>
  <c r="C42" i="1" s="1"/>
  <c r="E22" i="3"/>
  <c r="E17" i="3"/>
  <c r="E18" i="3"/>
  <c r="E16" i="3"/>
  <c r="E14" i="3"/>
  <c r="E15" i="3"/>
  <c r="E13" i="3"/>
  <c r="E8" i="3"/>
  <c r="G14" i="2" s="1"/>
  <c r="C39" i="1" s="1"/>
  <c r="E7" i="3"/>
  <c r="E5" i="3"/>
  <c r="G20" i="2" l="1"/>
  <c r="C40" i="1" s="1"/>
  <c r="G32" i="2"/>
  <c r="C43" i="1" s="1"/>
  <c r="G24" i="2"/>
  <c r="C41" i="1" s="1"/>
  <c r="G10" i="2"/>
  <c r="C38" i="1" s="1"/>
  <c r="D48" i="1"/>
  <c r="E4" i="3"/>
  <c r="E3" i="3"/>
  <c r="E2" i="3"/>
  <c r="G6" i="2" l="1"/>
  <c r="C37" i="1" s="1"/>
  <c r="C48" i="1" s="1"/>
  <c r="D51" i="1" l="1"/>
  <c r="D54" i="1" s="1"/>
  <c r="G52" i="2"/>
</calcChain>
</file>

<file path=xl/sharedStrings.xml><?xml version="1.0" encoding="utf-8"?>
<sst xmlns="http://schemas.openxmlformats.org/spreadsheetml/2006/main" count="606" uniqueCount="360">
  <si>
    <t>MANUAL DEL USUARIO</t>
  </si>
  <si>
    <t>Estimado docente evaluador,</t>
  </si>
  <si>
    <r>
      <t xml:space="preserve">El presente documento fue elaborado con la finalidad de dinamizar el procedimiento de evaluación del anteproyecto de investigación, basado en rúbricas.
A continuación se detalla el procedimiento para generar el </t>
    </r>
    <r>
      <rPr>
        <b/>
        <sz val="11"/>
        <color theme="1"/>
        <rFont val="Arial"/>
        <family val="2"/>
      </rPr>
      <t>formato de evaluación</t>
    </r>
    <r>
      <rPr>
        <sz val="11"/>
        <color theme="1"/>
        <rFont val="Arial"/>
        <family val="2"/>
      </rPr>
      <t xml:space="preserve"> que deberá ser firmado y entregado en el Programa Académico como evidencia de la evualuación del anteproyecto de investigación.</t>
    </r>
  </si>
  <si>
    <r>
      <t xml:space="preserve">1. Seleccionar la hoja </t>
    </r>
    <r>
      <rPr>
        <b/>
        <sz val="11"/>
        <color theme="4"/>
        <rFont val="Arial"/>
        <family val="2"/>
      </rPr>
      <t>1. Formato Rúbrica</t>
    </r>
    <r>
      <rPr>
        <sz val="11"/>
        <rFont val="Arial"/>
        <family val="2"/>
      </rPr>
      <t xml:space="preserve">. En esta hoja, usted encontrará la rúbrica que será utilizada para la evaluación del anteproyecto de investigación, el cual consta de once (11) criterios de evaluación que pueden ser encontrados en la columna </t>
    </r>
    <r>
      <rPr>
        <b/>
        <sz val="11"/>
        <color theme="5"/>
        <rFont val="Arial"/>
        <family val="2"/>
      </rPr>
      <t>Criterios/Ponderación</t>
    </r>
    <r>
      <rPr>
        <sz val="11"/>
        <rFont val="Arial"/>
        <family val="2"/>
      </rPr>
      <t>; los que a su vez contienen de 1 a 6 aspectos dependiendo del criterio.</t>
    </r>
  </si>
  <si>
    <r>
      <t xml:space="preserve">2. El evaluador debe evaluar los aspectos como "Excelente, Regular o Deficiente", seleccionando la opción en la columna </t>
    </r>
    <r>
      <rPr>
        <b/>
        <sz val="11"/>
        <color theme="5"/>
        <rFont val="Arial"/>
        <family val="2"/>
      </rPr>
      <t>Calificación</t>
    </r>
    <r>
      <rPr>
        <sz val="11"/>
        <color theme="1"/>
        <rFont val="Arial"/>
        <family val="2"/>
      </rPr>
      <t xml:space="preserve">. El sistema le atribuirá a cada uno de ellos un puntaje específico; y la suma total del puntaje obtenido por criterio será calculada automaticamente por el sistema y será presentada en la columna </t>
    </r>
    <r>
      <rPr>
        <b/>
        <sz val="11"/>
        <color theme="5"/>
        <rFont val="Arial"/>
        <family val="2"/>
      </rPr>
      <t>Puntaje</t>
    </r>
    <r>
      <rPr>
        <sz val="11"/>
        <rFont val="Arial"/>
        <family val="2"/>
      </rPr>
      <t>.</t>
    </r>
  </si>
  <si>
    <r>
      <t xml:space="preserve">3. En la parte inferior de la hoja  </t>
    </r>
    <r>
      <rPr>
        <b/>
        <sz val="11"/>
        <color theme="4"/>
        <rFont val="Arial"/>
        <family val="2"/>
      </rPr>
      <t>1. Fmto Rúbrica</t>
    </r>
    <r>
      <rPr>
        <sz val="11"/>
        <rFont val="Arial"/>
        <family val="2"/>
      </rPr>
      <t xml:space="preserve"> es posible observar el</t>
    </r>
    <r>
      <rPr>
        <b/>
        <sz val="11"/>
        <color theme="5"/>
        <rFont val="Arial"/>
        <family val="2"/>
      </rPr>
      <t xml:space="preserve"> Puntaje total </t>
    </r>
    <r>
      <rPr>
        <sz val="11"/>
        <rFont val="Arial"/>
        <family val="2"/>
      </rPr>
      <t xml:space="preserve">obtenido por el estudiante para el anteproyecto de investigación presentada. </t>
    </r>
  </si>
  <si>
    <r>
      <t xml:space="preserve">4. Con la información suministrada en la hoja </t>
    </r>
    <r>
      <rPr>
        <b/>
        <sz val="11"/>
        <color theme="4"/>
        <rFont val="Arial"/>
        <family val="2"/>
      </rPr>
      <t>1. Fmto Rúbrica</t>
    </r>
    <r>
      <rPr>
        <sz val="11"/>
        <color theme="1"/>
        <rFont val="Arial"/>
        <family val="2"/>
      </rPr>
      <t xml:space="preserve"> se generará el formato de evaluación (</t>
    </r>
    <r>
      <rPr>
        <b/>
        <sz val="11"/>
        <color theme="4"/>
        <rFont val="Arial"/>
        <family val="2"/>
      </rPr>
      <t>2. Fmto.Evaluación</t>
    </r>
    <r>
      <rPr>
        <sz val="11"/>
        <color theme="1"/>
        <rFont val="Arial"/>
        <family val="2"/>
      </rPr>
      <t>) y se determinará el concepto de la evaluación: Aprobado o Reprobado.</t>
    </r>
  </si>
  <si>
    <r>
      <t xml:space="preserve">5. Por último, para completar el </t>
    </r>
    <r>
      <rPr>
        <b/>
        <sz val="11"/>
        <color theme="1"/>
        <rFont val="Arial"/>
        <family val="2"/>
      </rPr>
      <t>Formato de evaluación,</t>
    </r>
    <r>
      <rPr>
        <sz val="11"/>
        <color theme="1"/>
        <rFont val="Arial"/>
        <family val="2"/>
      </rPr>
      <t xml:space="preserve"> el evaluador deberá suministrar las siguientes informaciones: </t>
    </r>
    <r>
      <rPr>
        <b/>
        <sz val="11"/>
        <color theme="5"/>
        <rFont val="Arial"/>
        <family val="2"/>
      </rPr>
      <t>Datos de quien evalúa</t>
    </r>
    <r>
      <rPr>
        <sz val="11"/>
        <color theme="1"/>
        <rFont val="Arial"/>
        <family val="2"/>
      </rPr>
      <t xml:space="preserve"> y </t>
    </r>
    <r>
      <rPr>
        <b/>
        <sz val="11"/>
        <color theme="5"/>
        <rFont val="Arial"/>
        <family val="2"/>
      </rPr>
      <t>Datos de estudiante</t>
    </r>
    <r>
      <rPr>
        <sz val="11"/>
        <color theme="1"/>
        <rFont val="Arial"/>
        <family val="2"/>
      </rPr>
      <t xml:space="preserve">. </t>
    </r>
  </si>
  <si>
    <t>Gracias por su colaboración!</t>
  </si>
  <si>
    <t xml:space="preserve">PROCEDIMIENTO OPCIÓN DE GRADO </t>
  </si>
  <si>
    <t>Versión: 1</t>
  </si>
  <si>
    <t>Fecha: agosto 11 de 2025</t>
  </si>
  <si>
    <t>Criterios / Ponderación</t>
  </si>
  <si>
    <t>Excelente</t>
  </si>
  <si>
    <t xml:space="preserve">Regular </t>
  </si>
  <si>
    <t>Deficiente</t>
  </si>
  <si>
    <t>Calificación</t>
  </si>
  <si>
    <t>Puntaje (0 a 5)</t>
  </si>
  <si>
    <t>1. Título preliminar (5%)</t>
  </si>
  <si>
    <t>Precisa el tema de investigación y éste se enmarca en las líneas de investigación institucionales.</t>
  </si>
  <si>
    <t>Precisa el tema de investigación pero no se enmarca en las líneas de investigación institucionales.</t>
  </si>
  <si>
    <t>No precisa el tema de investigación.</t>
  </si>
  <si>
    <t xml:space="preserve">Indica a quiénes  beneficiará  y en dónde se desarrollará el proyecto.
</t>
  </si>
  <si>
    <t>Indica a quiénes beneficiará o en dónde se desarrollará el proyecto de investigación.</t>
  </si>
  <si>
    <t>No indica a quiénes beneficia ni en dónde se desarrollará el proyecto de investigación.</t>
  </si>
  <si>
    <t xml:space="preserve">El título contiene máximo 15 palabras sin considerar artículos y preposiciones y se comprende el objeto del proyecto. </t>
  </si>
  <si>
    <t>En la redacción debe tener mínimo 12 palabras, máximo 15 palabras.</t>
  </si>
  <si>
    <t>En la redacción no cumple el mínimo ni el máximo de palabras.</t>
  </si>
  <si>
    <t>Puntaje (0 a 15)</t>
  </si>
  <si>
    <t>2. Planteamiento y formulación del problema (15%)</t>
  </si>
  <si>
    <t xml:space="preserve">Delimita el objeto de estudio del ejercicio investigativo. </t>
  </si>
  <si>
    <t>Describe el contexto  pero no el objeto de estudio.</t>
  </si>
  <si>
    <t xml:space="preserve">No delimita el objeto de estudio del ejercicio investigativo. </t>
  </si>
  <si>
    <t>Describe la problemática y la argumenta con estudios,  diagnósticos; debidamente citados en el cuerpo del texto.</t>
  </si>
  <si>
    <t>Describe la  necesidad identificada pero la argumentación de los estudios, informes, diagnósticos son débiles.</t>
  </si>
  <si>
    <t>No describe la  necesidad identificada argumentada con estudios, informes, diagnósticos debidamente citados en el cuerpo del texto.</t>
  </si>
  <si>
    <t>La formulación del problema se  delimita a través de una pregunta que contempla el qué, quiénes y en dónde.</t>
  </si>
  <si>
    <t>La formulación del problema se delimita a través de una pregunta pero, no  contempla el qué, quiénes y en dónde como estructura.</t>
  </si>
  <si>
    <t>La formulación del problema no se delimita a través de una pregunta que contempla el qué, quiénes y en dónde.</t>
  </si>
  <si>
    <t>3, Justificación (15%)</t>
  </si>
  <si>
    <t>Demuestra el impacto que tendrán los resultados de la investigación, evidenciando a quienes beneficia y  la transformación que se produce si los resultados se transfieren a contexto real.</t>
  </si>
  <si>
    <t>Demuestra el impacto que tendrán los resultados de la investigación, pero la argumentación para sustentar a quienes beneficia y  la transformación que se produce si los resultados se transfieren a contexto real es baja.</t>
  </si>
  <si>
    <t>No demuestra el impacto que tendrán los resultados de la investigación, ni evidencia a quienes beneficia y  la transformación que se produce si los resultados se transfieren a contexto real.</t>
  </si>
  <si>
    <t>Describe y/o cuantifica desde una perspectiva teórica, metodológica, práctica o social  el impacto potencial de los resultados de la investigación, evidenciando a quienes benefició, es decir, el  para qué del proyecto.</t>
  </si>
  <si>
    <t>Identifica el impacto potencial de los resultados de la investigación pero no evidencia a quienes benefició.</t>
  </si>
  <si>
    <t>No identifica el impacto potencial de los resultados de la investigación ni evidencia a quienes benefició.</t>
  </si>
  <si>
    <t>Identifica y explica la transformación que se producirá si los resultados se transfieren a contexto real.</t>
  </si>
  <si>
    <t>Identifica pero no explica la transformación que se producirá si los resultados se transfieren a contexto real.</t>
  </si>
  <si>
    <t>No identifica ni explica la transformación que se producirá si los resultados se transfieren a contexto real.</t>
  </si>
  <si>
    <t>Describe la relevancia que tiene el estudio para las políticas institucionales, para la carrera o profesión, para la universidad y para la sociedad en general.</t>
  </si>
  <si>
    <t>Describe la relevancia que tiene el estudio para las políticas institucionales sin mencionar la aplicación para la profesión, la universidad y la sociedad.</t>
  </si>
  <si>
    <t>No describe la relevancia que tiene el estudio para las políticas institucionales ni menciona la aplicación para la profesión, la universidad y la sociedad.</t>
  </si>
  <si>
    <t>La justificación es coherente con la problemática y los objetivos del proyecto.</t>
  </si>
  <si>
    <t>La justificación no es completamente coherente y/o clara con la problemática o los objetivos del proyecto.</t>
  </si>
  <si>
    <t>La justificación no es coherente con la problemática y los objetivos del proyecto.</t>
  </si>
  <si>
    <t>Puntaje (0 a 10)</t>
  </si>
  <si>
    <t>4, Objetivo general (10%)</t>
  </si>
  <si>
    <t>Formula un objetivo utilizando un verbo en infinitivo.</t>
  </si>
  <si>
    <t>Formula un objetivo utilizando más de un verbo en infinitivo.</t>
  </si>
  <si>
    <t>Formula un objetivo sin utilizar un verbo en infinitivo.</t>
  </si>
  <si>
    <t>El objetivo general presentado contiene en su redacción el  qué, el para qué y el cómo se realizó el proyecto de investigación.</t>
  </si>
  <si>
    <t xml:space="preserve"> El objetivo presentado contiene en su redacción el  qué, pero no el para qué ni el cómo se realizó el proyecto de investigación.</t>
  </si>
  <si>
    <t xml:space="preserve"> El objetivo  no contiene en su redacción el  qué, el para qué y  el cómo se realizó el proyecto de investigación.</t>
  </si>
  <si>
    <t>El objetivo demuestra coherencia con el problema de la investigación y es alcanzable.</t>
  </si>
  <si>
    <t>El objetivo demuestra coherencia con el problema de la investigación y sin embargo no es alcanzable.</t>
  </si>
  <si>
    <t>El objetivo no demuestra coherencia con el problema de la investigación y no es alcanzable.</t>
  </si>
  <si>
    <t>5, Objetivos específicos (10%)</t>
  </si>
  <si>
    <t>Enuncia objetivos específicos utilizando para cada objetivo un verbo en infinitivo e indicando el qué, el para qué y el cómo.</t>
  </si>
  <si>
    <t>Enuncia objetivos específicos utilizando para cada objetivo más de un verbo en infinitivo e indicando el qué, el para qué o el cómo.</t>
  </si>
  <si>
    <t>Enuncia objetivos específicos sin utilizar verbos en infinitivo y no indica el qué, el para qué y el cómo.</t>
  </si>
  <si>
    <t>Formula al menos tres (3) objetivos específicos, indicando cómo se alcanzó la meta principal del proyecto.</t>
  </si>
  <si>
    <t>Formula al menos tres (3) objetivos específicos, pero no garantizan alcanzar la meta principal del proyecto.</t>
  </si>
  <si>
    <t>Formula menos de tres objetivos específicos y estos no garantizan el alcance de la meta.</t>
  </si>
  <si>
    <t>Los objetivos específicos describen los resultados de forma medible.</t>
  </si>
  <si>
    <t>Plantea objetivos específicos, pero no es claro la forma de medición.</t>
  </si>
  <si>
    <t>Los objetivos específicos no son medibles.</t>
  </si>
  <si>
    <t>6, Marco teórico (10%)</t>
  </si>
  <si>
    <t>En el marco teórico-conceptual se define el enfoque teórico y las categorías conceptuales.</t>
  </si>
  <si>
    <t>En el marco teórico-conceptual no se define el enfoque teórico y las categorías conceptuales.</t>
  </si>
  <si>
    <t>En el marco teórico-conceptual no presenta marco teórico.</t>
  </si>
  <si>
    <t>En el marco legal se relacionan y analizan a la luz del objeto de estudio, las normas vigentes.</t>
  </si>
  <si>
    <t>En el marco legal se relacionan y no se analizan a la luz del objeto de estudio, las normas vigentes.</t>
  </si>
  <si>
    <t>No incluye marco legal.</t>
  </si>
  <si>
    <t>En el estado del arte se incluye la revisión bibliográfica de producción investigativa de los últimos diez años, en torno al objeto de investigación. Esta revisión debe incluir estudios tanto nacionales como internacionales.</t>
  </si>
  <si>
    <t>En el estado del arte se incluye la revisión bibliográfica de producción investigativa de los últimos años, en torno al objeto de investigación. Esta revisión incluye solamente estudios nacionales.</t>
  </si>
  <si>
    <t>No presenta estado del arte.</t>
  </si>
  <si>
    <t>7, Diseño metodológico (15%)</t>
  </si>
  <si>
    <t>Identifica adecuadamente el enfoque metodológico cuantitativo, cualitativo o mixto.</t>
  </si>
  <si>
    <t>Presenta un enfoque metodológico inadecuado.</t>
  </si>
  <si>
    <t>No identifica el enfoque metodológico cuantitativo, cualitativo o mixto.</t>
  </si>
  <si>
    <t>Presenta y justifica el tipo de investigación, de diseño (experimental o no experimental y  las  técnicas de recolección de datos.</t>
  </si>
  <si>
    <t>Presenta y no justifica el tipo de investigación, de diseño (experimental o no experimental y  las  técnicas de recolección de datos.</t>
  </si>
  <si>
    <t>No presenta ni justifica el tipo de investigación, de diseño (experimental o no experimental y  las  técnicas de recolección de datos.</t>
  </si>
  <si>
    <t>De acuerdo con el enfoque metodológico  describe  las hipótesis o supuestos de trabajo, variables e indicadores de análisis.</t>
  </si>
  <si>
    <t>Las hipótesis o supuestos de trabajo, variables e indicadores de análisis no responden al enfoque metodológico.</t>
  </si>
  <si>
    <t>No describe  las hipótesis o supuestos de trabajo, variables e indicadores de análisis.</t>
  </si>
  <si>
    <t>Establece y justifica  la población (universo) y el tamaño de la muestra .</t>
  </si>
  <si>
    <t>Establece pero no justifica  la población (universo) y el tamaño de la muestra .</t>
  </si>
  <si>
    <t>Ni establece ni justifica  la población (universo) y el tamaño de la muestra .</t>
  </si>
  <si>
    <t>Describe técnicas de análisis pertinentes a la naturaleza de los datos.</t>
  </si>
  <si>
    <t>Describe  técnicas de análisis que no son pertinentes a la naturaleza de los datos.</t>
  </si>
  <si>
    <t>Describe  técnicas de análisis pertinentes a la naturaleza de los datos.</t>
  </si>
  <si>
    <t>Si aplica: relaciona y describe las fuentes de información y las fases del proyecto  relacionadas.</t>
  </si>
  <si>
    <t>Si aplica: relaciona pero no describe las fuentes de información y las fases del proyecto  relacionadas.</t>
  </si>
  <si>
    <t>En caso de aplicar, no relaciona ni describe las fuentes de información y las fases del proyecto  relacionadas.</t>
  </si>
  <si>
    <t>8, Recursos (5%)</t>
  </si>
  <si>
    <t>Describe  los recursos humanos y financieros necesarios para el proyecto en los formatos establecidos para ello.</t>
  </si>
  <si>
    <t>Relaciona recursos pero se presentan incompletos.</t>
  </si>
  <si>
    <t>No relaciona los recursos humanos y financieros necesarios para el proyecto.</t>
  </si>
  <si>
    <t>9, Cronograma (5%)</t>
  </si>
  <si>
    <t>Relaciona las actividades del proyecto y le asigna tiempos de ejecución, a través del cronograma de Gann, siendo coherentes con las fases del proyecto descritas en el diseño metodológico.</t>
  </si>
  <si>
    <t>Relaciona las actividades del proyecto y le asigna tiempos de ejecución, pero algunas de ellas no mantienen coherencia con las fases del proyecto descritas en el diseño metodológico.</t>
  </si>
  <si>
    <t>No relaciona las actividades del proyecto ni asigna tiempos de ejecución.</t>
  </si>
  <si>
    <t>10, Bibliografía (5%)</t>
  </si>
  <si>
    <t>El documento presenta mínimo 30 referencias de las cuales el 30% provienen de bases de datos en inglés.</t>
  </si>
  <si>
    <t>El documento presenta entre 15 y 20 referencias.</t>
  </si>
  <si>
    <t>El documento presenta menos de 10 referencias.</t>
  </si>
  <si>
    <t>Aplica la norma internacional  APA para referenciación</t>
  </si>
  <si>
    <t>Aplica inadecuadamente la norma internacional para referenciar.</t>
  </si>
  <si>
    <t>No aplica normas internacionales de referenciación.</t>
  </si>
  <si>
    <t>Las referencias relacionadas aparecen en el cuerpo del documento.</t>
  </si>
  <si>
    <t>De las referencias relacionadas solo aparece el 50% en el cuerpo del documento.</t>
  </si>
  <si>
    <t>Las referencias no aparecen en el cuerpo del documento</t>
  </si>
  <si>
    <t>Las referencias citadas reflejan la producción sobre el tema actualizada mínimo 5 años.</t>
  </si>
  <si>
    <t>Las referencias citadas dan cuenta de la producción sobre el tema 5 años hacia atrás.</t>
  </si>
  <si>
    <t>Las referencias citadas reflejan desactualización.</t>
  </si>
  <si>
    <t>11, Aspectos de forma (5%)</t>
  </si>
  <si>
    <t>No presenta errores ortográficos.</t>
  </si>
  <si>
    <t>Presenta pocos errores de ortografía en el desarrollo del texto.</t>
  </si>
  <si>
    <t>Presenta múltiples errores ortográficos en el cuerpo del texto.</t>
  </si>
  <si>
    <t>Logra comunicar las ideas a través de frases coherentes.</t>
  </si>
  <si>
    <t>Las ideas son confusas producto de la baja estructura en la redacción de las frases.</t>
  </si>
  <si>
    <t>No comunica adecuadamente las ideas a través de frases estructuradas.</t>
  </si>
  <si>
    <t>Existe coherencia entre párrafos, por lo tanto, se facilita la comprensión del texto.</t>
  </si>
  <si>
    <t>La coherencia entre párrafos no es continúa, afectando la adecuada comprensión del texto.</t>
  </si>
  <si>
    <t>No existe coherencia entre párrafos, por lo tanto, no se facilita la comprensión del texto.</t>
  </si>
  <si>
    <t>La presentación del documento  evidencia el cumplimiento de los parámetros de forma descritos en la norma APA última edición</t>
  </si>
  <si>
    <t>La presentación del documento  evidencia el cumplimiento de algunos de los parámetros de forma en la norma APA última edición</t>
  </si>
  <si>
    <t>La presentación del documento no evidencia el cumplimiento de los parámetros de forma descritos en la norma APA última edición</t>
  </si>
  <si>
    <t>PUNTAJE TOTAL</t>
  </si>
  <si>
    <t xml:space="preserve">PROCEDIMIENTO OPCION DE GRADO </t>
  </si>
  <si>
    <t>Fecha:</t>
  </si>
  <si>
    <t xml:space="preserve">DATOS DE QUIEN EVALUA </t>
  </si>
  <si>
    <t xml:space="preserve">Nombre: </t>
  </si>
  <si>
    <t xml:space="preserve">Cargo: </t>
  </si>
  <si>
    <t>Facultad:</t>
  </si>
  <si>
    <t xml:space="preserve">FACULTAD DE INGENIERÍAS </t>
  </si>
  <si>
    <t>Programa:</t>
  </si>
  <si>
    <t>Ingeniería Civil</t>
  </si>
  <si>
    <t xml:space="preserve">DATOS DEL ESTUDIANTE UNO </t>
  </si>
  <si>
    <t>Nombre:</t>
  </si>
  <si>
    <t>ID:</t>
  </si>
  <si>
    <t xml:space="preserve">Teléfono: </t>
  </si>
  <si>
    <t>Correo Electrónico:</t>
  </si>
  <si>
    <t xml:space="preserve">Programa Académico </t>
  </si>
  <si>
    <t>Título:</t>
  </si>
  <si>
    <t>Línea de Investigación del Programa:</t>
  </si>
  <si>
    <t>Derecho Rural</t>
  </si>
  <si>
    <t>Línea de Investigación Institucional:</t>
  </si>
  <si>
    <t>Emprendimiento e Innovación</t>
  </si>
  <si>
    <t xml:space="preserve">DATOS DEL ESTUDIANTE DOS </t>
  </si>
  <si>
    <t xml:space="preserve">CONDICIONES DE EVALUACIÓN </t>
  </si>
  <si>
    <t xml:space="preserve">CRITERIOS DE EVALUACIÓN </t>
  </si>
  <si>
    <t xml:space="preserve">PUNTAJE DE EVALUACIÓN </t>
  </si>
  <si>
    <t>Puntaje máximo</t>
  </si>
  <si>
    <t>Título preliminar</t>
  </si>
  <si>
    <t>Planteamiento y formulación del problema</t>
  </si>
  <si>
    <t>Justificación</t>
  </si>
  <si>
    <t>Objetivo general</t>
  </si>
  <si>
    <t>Objetivos específicos</t>
  </si>
  <si>
    <t>Marco teórico</t>
  </si>
  <si>
    <t>Diseño metodológico</t>
  </si>
  <si>
    <t>Recursos</t>
  </si>
  <si>
    <t>Cronograma</t>
  </si>
  <si>
    <t>Bibliografía</t>
  </si>
  <si>
    <t>Aspectos de forma</t>
  </si>
  <si>
    <t>Total</t>
  </si>
  <si>
    <t>Calificación final</t>
  </si>
  <si>
    <t>Nota mínima aprobatoria</t>
  </si>
  <si>
    <t>Concepto</t>
  </si>
  <si>
    <t>Firma del Evaluador</t>
  </si>
  <si>
    <t xml:space="preserve">PROGRAMAS ACADÉMICOS </t>
  </si>
  <si>
    <t>Administración de Empresas (Virtual)</t>
  </si>
  <si>
    <t>Administración Financiera y de Sistemas</t>
  </si>
  <si>
    <t>Contaduría Pública</t>
  </si>
  <si>
    <t xml:space="preserve">FACULTAD DE CIENCIAS AGRARIAS </t>
  </si>
  <si>
    <t>Derecho</t>
  </si>
  <si>
    <t xml:space="preserve">FACULTAD DE EDUCACIÓN </t>
  </si>
  <si>
    <t>Ingeniería Agroindustrial</t>
  </si>
  <si>
    <t xml:space="preserve">CENTRO DE POSGRADOS </t>
  </si>
  <si>
    <t>Ingeniería Ambiental</t>
  </si>
  <si>
    <t>Ingeniería de Alimentos</t>
  </si>
  <si>
    <t>Ingeniería Industrial</t>
  </si>
  <si>
    <t>Ingeniería Mecatrónica</t>
  </si>
  <si>
    <t>Medicina Veterinaria</t>
  </si>
  <si>
    <t>Zootecnia</t>
  </si>
  <si>
    <t>Especialización en Bienestar Animal y Etología</t>
  </si>
  <si>
    <t>Especialización en Derecho Procesal Agrario (Virtual)</t>
  </si>
  <si>
    <t>Especialización en Educación en Contextos Rurales</t>
  </si>
  <si>
    <t>Especialización en Gestión de Agronegocios</t>
  </si>
  <si>
    <t>Especialización en Legislación Rural y Ordenamiento Territorial</t>
  </si>
  <si>
    <t>Especialización en Responsabilidad Ambiental y Sostenibilidad</t>
  </si>
  <si>
    <t>Especialización en Seguridad Industrial, Higiene y Gestión Ambiental</t>
  </si>
  <si>
    <t>Especialización en Sistemas de Gestión Integrada de la Calidad, Medio Ambiente y Prevención de Riesgos Laborales</t>
  </si>
  <si>
    <t>Especialización en Salud Pública Veterinaria</t>
  </si>
  <si>
    <t>Criterios</t>
  </si>
  <si>
    <t>Ponderación</t>
  </si>
  <si>
    <t>Puntaje (0-100)</t>
  </si>
  <si>
    <t>Título preliminar (5%)</t>
  </si>
  <si>
    <t>Regular</t>
  </si>
  <si>
    <t>Planteamiento y formulación del problema (15%)</t>
  </si>
  <si>
    <t>Justificación (15%)</t>
  </si>
  <si>
    <t>Objetivo general (10%)</t>
  </si>
  <si>
    <t>Objetivos específicos (10%)</t>
  </si>
  <si>
    <t>Marco teórico (10%)</t>
  </si>
  <si>
    <t>Diseño metodológico (15%)</t>
  </si>
  <si>
    <t>Recursos (5%)</t>
  </si>
  <si>
    <t>Cronograma (5%)</t>
  </si>
  <si>
    <t>Bibliografía (5%)</t>
  </si>
  <si>
    <t>Aspectos de forma (5%)</t>
  </si>
  <si>
    <t>Guía de verificación</t>
  </si>
  <si>
    <t>Nota</t>
  </si>
  <si>
    <t>81-100 puntos</t>
  </si>
  <si>
    <t>5.0</t>
  </si>
  <si>
    <t>61-80 puntos</t>
  </si>
  <si>
    <t>4.0</t>
  </si>
  <si>
    <t>41-60 puntos</t>
  </si>
  <si>
    <t>3.0</t>
  </si>
  <si>
    <t>21-40 puntos</t>
  </si>
  <si>
    <t>2.0</t>
  </si>
  <si>
    <t>0-20 puntos</t>
  </si>
  <si>
    <t>1.0</t>
  </si>
  <si>
    <t>CONCEPTO</t>
  </si>
  <si>
    <t>Nota final&gt;=3,00</t>
  </si>
  <si>
    <t>APROBADO</t>
  </si>
  <si>
    <t>Notal final&lt;3,00</t>
  </si>
  <si>
    <t>REPROBRADO</t>
  </si>
  <si>
    <t>Líneas de investigación institucionales</t>
  </si>
  <si>
    <t>Desarrollo Regional y Rural Sostenible</t>
  </si>
  <si>
    <t>Medio Ambiente y Sociedad</t>
  </si>
  <si>
    <t>Facultad</t>
  </si>
  <si>
    <t>Facultad_de_Ingeniería</t>
  </si>
  <si>
    <t>Facultad_Ciencias_Económicas_Administrativas_y_Contables</t>
  </si>
  <si>
    <t>Facultad_de_Ciencias_Jurídicas_y_Humanidades</t>
  </si>
  <si>
    <t>Facultad_de_Ciencias_Agrarias</t>
  </si>
  <si>
    <t>Facultad_de_Educación</t>
  </si>
  <si>
    <t>Facultad de Ingeniería</t>
  </si>
  <si>
    <t>Ingeniería_de_Alimentos</t>
  </si>
  <si>
    <t>Administración_Financiera_y_de_Sistemas</t>
  </si>
  <si>
    <t>Medicina_Veterinaria</t>
  </si>
  <si>
    <t>Línea_en_Ciencias_Naturales_y_Educación_Ambiental</t>
  </si>
  <si>
    <t>Facultad Ciencias Económicas Administrativas y Contables</t>
  </si>
  <si>
    <t>Ingeniería_Agroindustrial</t>
  </si>
  <si>
    <t>Contaduría_Pública</t>
  </si>
  <si>
    <t>Especialización_Legislación_Rural_y_Ordenamiento_Territorial</t>
  </si>
  <si>
    <t>Facultad de Ciencias Jurídicas y Humanidades</t>
  </si>
  <si>
    <t>Ingeniería_Industrial</t>
  </si>
  <si>
    <t>Especialización_SGI</t>
  </si>
  <si>
    <t>Especialización_en_Bienestar_Animal_y_Etología</t>
  </si>
  <si>
    <t>Facultad de Ciencias Agrarias</t>
  </si>
  <si>
    <t>Ingeniería_Mecatrónica</t>
  </si>
  <si>
    <t>Especialización_en_Agronegocios</t>
  </si>
  <si>
    <t>Facultad de Educación</t>
  </si>
  <si>
    <t>Ingeniería_Civil</t>
  </si>
  <si>
    <t>Especialización_SIHGA</t>
  </si>
  <si>
    <t>Calidad_e_Inocuidad_de_Alimentos</t>
  </si>
  <si>
    <t>Agroindustria_no_Alimentaria</t>
  </si>
  <si>
    <t>Gestión_de_Operaciones</t>
  </si>
  <si>
    <t>Gestión_y_transformación_de_Energía</t>
  </si>
  <si>
    <t>Fomento_al_Espíritu_Emprendedor</t>
  </si>
  <si>
    <t>Seguridad_e_Higiene_Industrial_y_Medio_Ambiente_Empresarial</t>
  </si>
  <si>
    <t>Biotecnología</t>
  </si>
  <si>
    <t>Problemas_Ambientales</t>
  </si>
  <si>
    <t>Procesos_y_Tecnologías_de_Conservación_Activa</t>
  </si>
  <si>
    <t>Problemáticas_Constructivas_Colombianas </t>
  </si>
  <si>
    <t>Comportamiento_fisiológico_de_frutas_y_hortalizas</t>
  </si>
  <si>
    <t>Diseños_de_procesos_y_productos_derivados_de_frutas_y_hortalizas</t>
  </si>
  <si>
    <t>Gestión_Financiera</t>
  </si>
  <si>
    <t>Contabilidad_Ambiental</t>
  </si>
  <si>
    <t>Integración_de_la_gestión_y_modelos_de_medición_para_el_desarrollo_organizacional</t>
  </si>
  <si>
    <t>Desarrollo_de_Agronegocios</t>
  </si>
  <si>
    <t>Sistemas_de_Gestión_Integrada</t>
  </si>
  <si>
    <t>Contabilidad_Rural</t>
  </si>
  <si>
    <t>Investigación_en_Innovación_y_Tecnología</t>
  </si>
  <si>
    <t>Retos_y_Trasformaciones_del_Derecho</t>
  </si>
  <si>
    <t>Derecho_Agrario</t>
  </si>
  <si>
    <t>Derecho_Ambiental_y_Desarrollo_Sostenible</t>
  </si>
  <si>
    <t>Derecho_Rural</t>
  </si>
  <si>
    <t>Medicina_y_Cirugía_Animal</t>
  </si>
  <si>
    <t>Análisis_económico_y_financiero_en_sistemas_de_producción_animal_y_agronegocios</t>
  </si>
  <si>
    <t>Ciencia_del_Bienestar_Animal_Etología_y_Bioética</t>
  </si>
  <si>
    <t>Bienestar_Animal</t>
  </si>
  <si>
    <t>Producción_Animal</t>
  </si>
  <si>
    <t>Salud_Pública_y_Seguridad_Alimentaria</t>
  </si>
  <si>
    <t>Enseñanza_de_las_ciencias_en_educación_Superior</t>
  </si>
  <si>
    <t>Interculturalidad_y_prácticas_pedagógicas_en_contextos_urbanos_y_rurales</t>
  </si>
  <si>
    <t xml:space="preserve">LÍNEAS DE INVESTIGACIÓN </t>
  </si>
  <si>
    <t xml:space="preserve">CAMPOS DE INVESTIGACION </t>
  </si>
  <si>
    <t>Calidad e  Inocuidad alimentaria</t>
  </si>
  <si>
    <t>ALIMENTOS</t>
  </si>
  <si>
    <t>Sostenibildad y sustentabilidad</t>
  </si>
  <si>
    <t xml:space="preserve">FACULTAD DE CIENCIAS ECONOMICAS, ADMINISTRATIVAS Y CONTABLES </t>
  </si>
  <si>
    <t>Desarrollo e innovación de productos</t>
  </si>
  <si>
    <t>Región y ruralidad</t>
  </si>
  <si>
    <t xml:space="preserve">FACULTAD DE CIENCIAS JURÍDICAS Y SOCIALES </t>
  </si>
  <si>
    <t>Ingeniería de alimentos</t>
  </si>
  <si>
    <t>Innovación socioagrarista y cultura del emprendimiento</t>
  </si>
  <si>
    <t>Agroindustria no Alimentaria</t>
  </si>
  <si>
    <t>Gestión de Operaciones</t>
  </si>
  <si>
    <t>Gestión  y transformación de Energía</t>
  </si>
  <si>
    <t>Fomento al Espíritu Emprendedor</t>
  </si>
  <si>
    <t xml:space="preserve">CIVIL </t>
  </si>
  <si>
    <t>Problemas Ambientales</t>
  </si>
  <si>
    <t xml:space="preserve">Problemáticas Constructivas Colombianas </t>
  </si>
  <si>
    <t>Servicios ecosistémicos, cambio climático y gestión del riesgo</t>
  </si>
  <si>
    <t xml:space="preserve">AMBIENTAL </t>
  </si>
  <si>
    <t>Modelamiento y simulación ambiental</t>
  </si>
  <si>
    <t>Planificación y ordenamiento territorial</t>
  </si>
  <si>
    <t>Seguridad e Higiene Industrial y Medio Ambiente Empresarial</t>
  </si>
  <si>
    <t>Especialización SIHGA</t>
  </si>
  <si>
    <t>Gestión organizacional, finanzas y sostenibilidad</t>
  </si>
  <si>
    <t>Contabilidad Social y Ambiental</t>
  </si>
  <si>
    <t xml:space="preserve">CONTADURÍA </t>
  </si>
  <si>
    <t>Contabilidad Rural</t>
  </si>
  <si>
    <t>Integración de la gestión y modelos de medición para el desarrollo organizacional</t>
  </si>
  <si>
    <t>Especialización SGI</t>
  </si>
  <si>
    <t>Desarrollo de Agronegocios</t>
  </si>
  <si>
    <t>Especialización en Agronegocios</t>
  </si>
  <si>
    <t>Retos y Trasformaciones del Derecho</t>
  </si>
  <si>
    <t xml:space="preserve">DERECHO </t>
  </si>
  <si>
    <t>Derecho Ambiental y Sostenibilidad</t>
  </si>
  <si>
    <t xml:space="preserve">Derecho Agrario </t>
  </si>
  <si>
    <t xml:space="preserve">Maestría en Ingeniería </t>
  </si>
  <si>
    <t>Derecho Agrario</t>
  </si>
  <si>
    <t>Especialización en Legistalación Rural y ordenamiento territorial</t>
  </si>
  <si>
    <t>Derecho Ambiental y Desarrollo Sostenible</t>
  </si>
  <si>
    <t>Medicina y Cirugía Animal</t>
  </si>
  <si>
    <t>VETERINARIA</t>
  </si>
  <si>
    <t>Un Bienestar</t>
  </si>
  <si>
    <t>Salud Pública y Seguridad Alimentaria</t>
  </si>
  <si>
    <t>Análisis económico y financiero en sistemas de producción animal y agronegocios</t>
  </si>
  <si>
    <t xml:space="preserve">ZOOTECNIA </t>
  </si>
  <si>
    <t>Producción Animal</t>
  </si>
  <si>
    <t>Bienestar animal</t>
  </si>
  <si>
    <t xml:space="preserve">Esp. En Bienestar Animal y Etología </t>
  </si>
  <si>
    <t>Especialización en Salud pública veterinaria</t>
  </si>
  <si>
    <t>Innovaciones educativas en contextos rurales</t>
  </si>
  <si>
    <t xml:space="preserve">Especializaciónen Contextos Rurales </t>
  </si>
  <si>
    <t>Grupo</t>
  </si>
  <si>
    <t xml:space="preserve">Seleccione: FACULTAD O CENTRO DE POSGRADOS </t>
  </si>
  <si>
    <t>Seleccione:</t>
  </si>
  <si>
    <t>SubGrupo</t>
  </si>
  <si>
    <t xml:space="preserve">Seleccione: PROGRAMAS ACADÉMICOS </t>
  </si>
  <si>
    <t>Valor</t>
  </si>
  <si>
    <t xml:space="preserve">PROCESO GESTIÓN DEL ESTUDIANTE
SUBPROCESO GESTIÓN DE GRADOS </t>
  </si>
  <si>
    <r>
      <t xml:space="preserve">Código: </t>
    </r>
    <r>
      <rPr>
        <sz val="9"/>
        <color theme="1"/>
        <rFont val="Aptos"/>
        <family val="2"/>
      </rPr>
      <t>FR-03-GE-GG-(PR-01)</t>
    </r>
  </si>
  <si>
    <t>PROCESO GESTIÓN DEL ESTUDIANTE
SUBPROCESO GESTIÓN DE GRADOS</t>
  </si>
  <si>
    <t>Código: FR-03-GE-GG-(PR-01)</t>
  </si>
  <si>
    <t xml:space="preserve">FORMATO RÚBRICA PARA EVALUAR ANTEPROYECTO </t>
  </si>
  <si>
    <t xml:space="preserve">FORMATO DE EVALUACIÓN ANTEPROYECYO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</si>
</sst>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b/>
      <sz val="11"/>
      <color theme="1"/>
      <name val="Calibri"/>
      <family val="2"/>
      <scheme val="minor"/>
    </font>
    <font>
      <sz val="9.5"/>
      <color rgb="FF333333"/>
      <name val="Arial"/>
      <family val="2"/>
    </font>
    <font>
      <sz val="9.5"/>
      <color theme="1"/>
      <name val="Arial"/>
      <family val="2"/>
    </font>
    <font>
      <b/>
      <sz val="9.5"/>
      <color rgb="FF333333"/>
      <name val="Arial"/>
      <family val="2"/>
    </font>
    <font>
      <sz val="8"/>
      <color theme="1"/>
      <name val="Calibri"/>
      <family val="2"/>
      <scheme val="minor"/>
    </font>
    <font>
      <sz val="9.5"/>
      <color rgb="FF222222"/>
      <name val="Arial"/>
      <family val="2"/>
    </font>
    <font>
      <b/>
      <sz val="9.5"/>
      <color theme="1"/>
      <name val="Arial"/>
      <family val="2"/>
    </font>
    <font>
      <b/>
      <sz val="14"/>
      <color theme="1"/>
      <name val="Arial"/>
      <family val="2"/>
    </font>
    <font>
      <b/>
      <sz val="9.5"/>
      <name val="Arial"/>
      <family val="2"/>
    </font>
    <font>
      <b/>
      <sz val="11"/>
      <color theme="1"/>
      <name val="Arial"/>
      <family val="2"/>
    </font>
    <font>
      <sz val="11"/>
      <color theme="1"/>
      <name val="Arial"/>
      <family val="2"/>
    </font>
    <font>
      <b/>
      <sz val="11"/>
      <color theme="4"/>
      <name val="Arial"/>
      <family val="2"/>
    </font>
    <font>
      <sz val="11"/>
      <name val="Arial"/>
      <family val="2"/>
    </font>
    <font>
      <b/>
      <sz val="11"/>
      <color theme="5"/>
      <name val="Arial"/>
      <family val="2"/>
    </font>
    <font>
      <sz val="9.5"/>
      <name val="Arial"/>
      <family val="2"/>
    </font>
    <font>
      <b/>
      <sz val="14"/>
      <name val="Arial"/>
      <family val="2"/>
    </font>
    <font>
      <sz val="12"/>
      <color rgb="FF000000"/>
      <name val="Calibri"/>
      <family val="2"/>
      <scheme val="minor"/>
    </font>
    <font>
      <sz val="11"/>
      <color rgb="FF000000"/>
      <name val="Calibri"/>
      <family val="2"/>
      <scheme val="minor"/>
    </font>
    <font>
      <b/>
      <sz val="11"/>
      <color rgb="FF000000"/>
      <name val="Calibri"/>
      <family val="2"/>
      <scheme val="minor"/>
    </font>
    <font>
      <b/>
      <sz val="12"/>
      <color rgb="FF000000"/>
      <name val="Calibri"/>
      <family val="2"/>
      <scheme val="minor"/>
    </font>
    <font>
      <b/>
      <sz val="11"/>
      <color theme="0"/>
      <name val="Calibri"/>
      <family val="2"/>
      <scheme val="minor"/>
    </font>
    <font>
      <sz val="11"/>
      <color theme="1"/>
      <name val="Aptos"/>
      <family val="2"/>
    </font>
    <font>
      <sz val="10"/>
      <color theme="1"/>
      <name val="Aptos"/>
      <family val="2"/>
    </font>
    <font>
      <sz val="9"/>
      <color theme="1"/>
      <name val="Aptos"/>
      <family val="2"/>
    </font>
    <font>
      <b/>
      <sz val="9.5"/>
      <color theme="0"/>
      <name val="Arial"/>
      <family val="2"/>
    </font>
    <font>
      <b/>
      <sz val="11"/>
      <color theme="0"/>
      <name val="Arial"/>
      <family val="2"/>
    </font>
    <font>
      <sz val="11"/>
      <color theme="0"/>
      <name val="Arial"/>
      <family val="2"/>
    </font>
    <font>
      <sz val="12"/>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008066"/>
        <bgColor indexed="64"/>
      </patternFill>
    </fill>
    <fill>
      <patternFill patternType="solid">
        <fgColor theme="0" tint="-0.249977111117893"/>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92">
    <xf numFmtId="0" fontId="0" fillId="0" borderId="0" xfId="0"/>
    <xf numFmtId="0" fontId="0" fillId="0" borderId="0" xfId="0" applyProtection="1">
      <protection locked="0"/>
    </xf>
    <xf numFmtId="1" fontId="0" fillId="0" borderId="0" xfId="0" applyNumberFormat="1"/>
    <xf numFmtId="0" fontId="4" fillId="3" borderId="0" xfId="0" applyFont="1" applyFill="1" applyAlignment="1">
      <alignment horizontal="center" vertical="center" wrapText="1"/>
    </xf>
    <xf numFmtId="1" fontId="3" fillId="0" borderId="0" xfId="0" applyNumberFormat="1" applyFont="1" applyAlignment="1">
      <alignment horizontal="center" vertical="center" wrapText="1"/>
    </xf>
    <xf numFmtId="0" fontId="3" fillId="0" borderId="0" xfId="0" applyFont="1" applyAlignment="1">
      <alignment horizontal="center" vertical="center"/>
    </xf>
    <xf numFmtId="0" fontId="3" fillId="0" borderId="0" xfId="0" applyFont="1"/>
    <xf numFmtId="0" fontId="6" fillId="0" borderId="0" xfId="0" applyFont="1" applyAlignment="1">
      <alignment vertical="center" wrapText="1"/>
    </xf>
    <xf numFmtId="0" fontId="1" fillId="0" borderId="0" xfId="0" applyFont="1" applyProtection="1">
      <protection locked="0"/>
    </xf>
    <xf numFmtId="1" fontId="3" fillId="0" borderId="0" xfId="0" applyNumberFormat="1" applyFont="1"/>
    <xf numFmtId="0" fontId="4" fillId="5" borderId="16" xfId="0" applyFont="1" applyFill="1" applyBorder="1" applyAlignment="1">
      <alignment horizontal="center" vertical="center" wrapText="1"/>
    </xf>
    <xf numFmtId="0" fontId="1" fillId="5" borderId="16" xfId="0" applyFont="1" applyFill="1" applyBorder="1" applyAlignment="1">
      <alignment horizontal="center" wrapText="1"/>
    </xf>
    <xf numFmtId="0" fontId="2" fillId="2" borderId="3" xfId="0" applyFont="1" applyFill="1" applyBorder="1" applyAlignment="1">
      <alignment horizontal="center" vertical="center" wrapText="1"/>
    </xf>
    <xf numFmtId="0" fontId="0" fillId="0" borderId="3" xfId="0" applyBorder="1"/>
    <xf numFmtId="0" fontId="2" fillId="2" borderId="0" xfId="0" applyFont="1" applyFill="1" applyAlignment="1">
      <alignment horizontal="center" vertical="center" wrapText="1"/>
    </xf>
    <xf numFmtId="0" fontId="1" fillId="7" borderId="3" xfId="0" applyFont="1" applyFill="1" applyBorder="1" applyAlignment="1">
      <alignment horizontal="left" vertical="center" wrapText="1"/>
    </xf>
    <xf numFmtId="0" fontId="1" fillId="7" borderId="3" xfId="0" applyFont="1" applyFill="1" applyBorder="1" applyAlignment="1">
      <alignment horizontal="center" vertical="center" wrapText="1"/>
    </xf>
    <xf numFmtId="0" fontId="0" fillId="0" borderId="3" xfId="0" applyBorder="1" applyAlignment="1">
      <alignment horizontal="center"/>
    </xf>
    <xf numFmtId="0" fontId="0" fillId="5" borderId="8" xfId="0" applyFill="1" applyBorder="1" applyAlignment="1">
      <alignment horizontal="center"/>
    </xf>
    <xf numFmtId="0" fontId="0" fillId="0" borderId="8" xfId="0" applyBorder="1"/>
    <xf numFmtId="0" fontId="0" fillId="0" borderId="10" xfId="0" applyBorder="1"/>
    <xf numFmtId="0" fontId="0" fillId="0" borderId="11" xfId="0" applyBorder="1"/>
    <xf numFmtId="0" fontId="0" fillId="2" borderId="0" xfId="0" applyFill="1"/>
    <xf numFmtId="0" fontId="0" fillId="2" borderId="18" xfId="0" applyFill="1" applyBorder="1"/>
    <xf numFmtId="0" fontId="0" fillId="2" borderId="19" xfId="0" applyFill="1" applyBorder="1"/>
    <xf numFmtId="0" fontId="0" fillId="2" borderId="20" xfId="0" applyFill="1" applyBorder="1"/>
    <xf numFmtId="0" fontId="0" fillId="2" borderId="21" xfId="0" applyFill="1" applyBorder="1"/>
    <xf numFmtId="0" fontId="11" fillId="2" borderId="0" xfId="0" applyFont="1" applyFill="1"/>
    <xf numFmtId="0" fontId="8" fillId="2" borderId="0" xfId="0" applyFont="1" applyFill="1"/>
    <xf numFmtId="0" fontId="11" fillId="2" borderId="22" xfId="0" applyFont="1" applyFill="1" applyBorder="1"/>
    <xf numFmtId="0" fontId="11" fillId="2" borderId="0" xfId="0" applyFont="1" applyFill="1" applyAlignment="1">
      <alignment vertical="center" wrapText="1"/>
    </xf>
    <xf numFmtId="0" fontId="0" fillId="2" borderId="22" xfId="0" applyFill="1" applyBorder="1"/>
    <xf numFmtId="0" fontId="0" fillId="2" borderId="23" xfId="0" applyFill="1" applyBorder="1"/>
    <xf numFmtId="0" fontId="0" fillId="2" borderId="24" xfId="0" applyFill="1" applyBorder="1"/>
    <xf numFmtId="0" fontId="0" fillId="2" borderId="25" xfId="0" applyFill="1" applyBorder="1"/>
    <xf numFmtId="0" fontId="2" fillId="2" borderId="7" xfId="0" applyFont="1" applyFill="1" applyBorder="1" applyAlignment="1">
      <alignment horizontal="center" vertical="center" wrapText="1"/>
    </xf>
    <xf numFmtId="2" fontId="0" fillId="0" borderId="0" xfId="0" applyNumberFormat="1"/>
    <xf numFmtId="0" fontId="15" fillId="2" borderId="3" xfId="0" applyFont="1" applyFill="1" applyBorder="1" applyAlignment="1">
      <alignment vertical="center" wrapText="1"/>
    </xf>
    <xf numFmtId="0" fontId="15" fillId="2" borderId="3" xfId="0" applyFont="1" applyFill="1" applyBorder="1" applyAlignment="1">
      <alignment horizontal="lef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5" fillId="2" borderId="9" xfId="0" applyFont="1" applyFill="1" applyBorder="1" applyAlignment="1">
      <alignment vertical="center" wrapText="1"/>
    </xf>
    <xf numFmtId="2" fontId="9" fillId="0" borderId="7" xfId="0" applyNumberFormat="1" applyFont="1" applyBorder="1" applyAlignment="1">
      <alignment horizontal="center" vertical="center"/>
    </xf>
    <xf numFmtId="0" fontId="15" fillId="3" borderId="3" xfId="0" applyFont="1" applyFill="1" applyBorder="1" applyAlignment="1">
      <alignment vertical="center" wrapText="1"/>
    </xf>
    <xf numFmtId="2" fontId="16" fillId="9" borderId="3" xfId="0" applyNumberFormat="1" applyFont="1" applyFill="1" applyBorder="1" applyAlignment="1">
      <alignment horizontal="center" vertical="center"/>
    </xf>
    <xf numFmtId="0" fontId="3" fillId="0" borderId="3" xfId="0" applyFont="1" applyBorder="1" applyAlignment="1">
      <alignment vertical="center" wrapText="1"/>
    </xf>
    <xf numFmtId="0" fontId="1" fillId="5" borderId="26" xfId="0" applyFont="1" applyFill="1" applyBorder="1"/>
    <xf numFmtId="0" fontId="1" fillId="5" borderId="3" xfId="0" applyFont="1" applyFill="1" applyBorder="1"/>
    <xf numFmtId="0" fontId="1" fillId="5" borderId="8" xfId="0" applyFont="1" applyFill="1" applyBorder="1" applyAlignment="1">
      <alignment horizontal="center"/>
    </xf>
    <xf numFmtId="0" fontId="1" fillId="5" borderId="3" xfId="0" applyFont="1" applyFill="1" applyBorder="1" applyAlignment="1">
      <alignment horizontal="center"/>
    </xf>
    <xf numFmtId="0" fontId="0" fillId="0" borderId="3" xfId="0" applyBorder="1" applyAlignment="1">
      <alignment horizontal="left" vertical="center" wrapText="1"/>
    </xf>
    <xf numFmtId="0" fontId="17" fillId="0" borderId="3" xfId="0" applyFont="1" applyBorder="1" applyAlignment="1">
      <alignment horizontal="left" vertical="center" wrapText="1"/>
    </xf>
    <xf numFmtId="0" fontId="0" fillId="0" borderId="0" xfId="0" applyAlignment="1">
      <alignment horizontal="left" vertical="center" wrapText="1"/>
    </xf>
    <xf numFmtId="0" fontId="18" fillId="0" borderId="3" xfId="0" applyFont="1" applyBorder="1" applyAlignment="1">
      <alignment horizontal="left" vertical="center" wrapText="1"/>
    </xf>
    <xf numFmtId="0" fontId="0" fillId="0" borderId="8" xfId="0" applyBorder="1" applyAlignment="1">
      <alignment horizontal="left" vertical="center" wrapText="1"/>
    </xf>
    <xf numFmtId="0" fontId="1" fillId="10" borderId="3" xfId="0" applyFont="1" applyFill="1" applyBorder="1" applyAlignment="1">
      <alignment horizontal="left" vertical="center" wrapText="1"/>
    </xf>
    <xf numFmtId="0" fontId="18" fillId="3" borderId="3" xfId="0" applyFont="1" applyFill="1" applyBorder="1" applyAlignment="1">
      <alignment vertical="center" wrapText="1"/>
    </xf>
    <xf numFmtId="0" fontId="1" fillId="8" borderId="3" xfId="0" applyFont="1" applyFill="1" applyBorder="1" applyAlignment="1">
      <alignment horizontal="left" vertical="center" wrapText="1"/>
    </xf>
    <xf numFmtId="0" fontId="18" fillId="0" borderId="3" xfId="0" applyFont="1" applyBorder="1" applyAlignment="1">
      <alignment vertical="center" wrapText="1"/>
    </xf>
    <xf numFmtId="0" fontId="1" fillId="4" borderId="3"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9" fillId="11" borderId="3" xfId="0" applyFont="1" applyFill="1" applyBorder="1" applyAlignment="1">
      <alignment horizontal="left" vertical="center" wrapText="1"/>
    </xf>
    <xf numFmtId="0" fontId="20" fillId="12" borderId="7"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22" fillId="2" borderId="3" xfId="0" applyFont="1" applyFill="1" applyBorder="1" applyAlignment="1">
      <alignment vertical="center"/>
    </xf>
    <xf numFmtId="0" fontId="25" fillId="13" borderId="3" xfId="0" applyFont="1" applyFill="1" applyBorder="1" applyAlignment="1">
      <alignment horizontal="center" vertical="center" wrapText="1"/>
    </xf>
    <xf numFmtId="0" fontId="25" fillId="13" borderId="7" xfId="0" applyFont="1" applyFill="1" applyBorder="1" applyAlignment="1">
      <alignment horizontal="center" vertical="center" wrapText="1"/>
    </xf>
    <xf numFmtId="0" fontId="15" fillId="0" borderId="3" xfId="0" applyFont="1" applyBorder="1" applyAlignment="1" applyProtection="1">
      <alignment horizontal="center" vertical="center"/>
      <protection locked="0"/>
    </xf>
    <xf numFmtId="0" fontId="15" fillId="2" borderId="7" xfId="0" applyFont="1" applyFill="1" applyBorder="1" applyAlignment="1">
      <alignment horizontal="left" vertical="center" wrapText="1"/>
    </xf>
    <xf numFmtId="0" fontId="0" fillId="2" borderId="31" xfId="0" applyFill="1" applyBorder="1" applyAlignment="1">
      <alignment horizontal="center" vertical="center"/>
    </xf>
    <xf numFmtId="0" fontId="7" fillId="2" borderId="0" xfId="0" applyFont="1" applyFill="1" applyAlignment="1">
      <alignment horizontal="center" vertical="center"/>
    </xf>
    <xf numFmtId="0" fontId="5" fillId="2" borderId="32" xfId="0" applyFont="1" applyFill="1" applyBorder="1" applyAlignment="1">
      <alignment vertical="center"/>
    </xf>
    <xf numFmtId="0" fontId="0" fillId="2" borderId="31" xfId="0" applyFill="1" applyBorder="1" applyProtection="1">
      <protection locked="0"/>
    </xf>
    <xf numFmtId="0" fontId="0" fillId="0" borderId="40" xfId="0" applyBorder="1"/>
    <xf numFmtId="0" fontId="0" fillId="0" borderId="41" xfId="0" applyBorder="1"/>
    <xf numFmtId="0" fontId="0" fillId="0" borderId="42" xfId="0" applyBorder="1"/>
    <xf numFmtId="0" fontId="11" fillId="2" borderId="31" xfId="0" applyFont="1" applyFill="1" applyBorder="1"/>
    <xf numFmtId="0" fontId="11" fillId="2" borderId="31" xfId="0" applyFont="1" applyFill="1" applyBorder="1" applyAlignment="1">
      <alignment horizontal="left" wrapText="1"/>
    </xf>
    <xf numFmtId="0" fontId="11" fillId="2" borderId="31" xfId="0" applyFont="1" applyFill="1" applyBorder="1" applyAlignment="1">
      <alignment horizontal="left"/>
    </xf>
    <xf numFmtId="0" fontId="11" fillId="2" borderId="31" xfId="0" applyFont="1" applyFill="1" applyBorder="1" applyAlignment="1">
      <alignment wrapText="1"/>
    </xf>
    <xf numFmtId="0" fontId="13" fillId="2" borderId="31" xfId="0" applyFont="1" applyFill="1" applyBorder="1" applyAlignment="1">
      <alignment horizontal="left" wrapText="1"/>
    </xf>
    <xf numFmtId="0" fontId="11" fillId="2" borderId="31" xfId="0" applyFont="1" applyFill="1" applyBorder="1" applyAlignment="1">
      <alignment horizontal="left" vertical="center" wrapText="1"/>
    </xf>
    <xf numFmtId="0" fontId="11" fillId="2" borderId="31" xfId="0" applyFont="1" applyFill="1" applyBorder="1" applyProtection="1">
      <protection locked="0"/>
    </xf>
    <xf numFmtId="0" fontId="11" fillId="2" borderId="0" xfId="0" applyFont="1" applyFill="1" applyProtection="1">
      <protection locked="0"/>
    </xf>
    <xf numFmtId="0" fontId="11" fillId="2" borderId="32" xfId="0" applyFont="1" applyFill="1" applyBorder="1" applyProtection="1">
      <protection locked="0"/>
    </xf>
    <xf numFmtId="0" fontId="26" fillId="13" borderId="3" xfId="0" applyFont="1" applyFill="1" applyBorder="1" applyAlignment="1">
      <alignment horizontal="center" vertical="center" wrapText="1"/>
    </xf>
    <xf numFmtId="0" fontId="26" fillId="13" borderId="29" xfId="0" applyFont="1" applyFill="1" applyBorder="1" applyAlignment="1">
      <alignment horizontal="center" vertical="center" wrapText="1"/>
    </xf>
    <xf numFmtId="2" fontId="11" fillId="2" borderId="3" xfId="0" applyNumberFormat="1" applyFont="1" applyFill="1" applyBorder="1" applyAlignment="1">
      <alignment horizontal="center" vertical="center" wrapText="1"/>
    </xf>
    <xf numFmtId="1" fontId="11" fillId="2" borderId="29" xfId="0" applyNumberFormat="1" applyFont="1" applyFill="1" applyBorder="1" applyAlignment="1">
      <alignment horizontal="center" vertical="center"/>
    </xf>
    <xf numFmtId="2" fontId="11" fillId="2" borderId="3" xfId="0" applyNumberFormat="1" applyFont="1" applyFill="1" applyBorder="1" applyAlignment="1">
      <alignment horizontal="center" vertical="center"/>
    </xf>
    <xf numFmtId="2" fontId="13" fillId="2" borderId="3" xfId="0" applyNumberFormat="1" applyFont="1" applyFill="1" applyBorder="1" applyAlignment="1">
      <alignment horizontal="center" vertical="center" wrapText="1"/>
    </xf>
    <xf numFmtId="0" fontId="11" fillId="2" borderId="29" xfId="0" applyFont="1" applyFill="1" applyBorder="1" applyAlignment="1">
      <alignment horizontal="center" vertical="center"/>
    </xf>
    <xf numFmtId="2" fontId="27" fillId="13" borderId="3" xfId="0" applyNumberFormat="1" applyFont="1" applyFill="1" applyBorder="1" applyAlignment="1">
      <alignment horizontal="center"/>
    </xf>
    <xf numFmtId="0" fontId="27" fillId="13" borderId="29" xfId="0" applyFont="1" applyFill="1" applyBorder="1" applyAlignment="1">
      <alignment horizontal="center"/>
    </xf>
    <xf numFmtId="0" fontId="11" fillId="0" borderId="31" xfId="0" applyFont="1" applyBorder="1"/>
    <xf numFmtId="0" fontId="11" fillId="0" borderId="0" xfId="0" applyFont="1"/>
    <xf numFmtId="0" fontId="11" fillId="0" borderId="32" xfId="0" applyFont="1" applyBorder="1"/>
    <xf numFmtId="2" fontId="11" fillId="0" borderId="29" xfId="0" applyNumberFormat="1" applyFont="1" applyBorder="1" applyAlignment="1">
      <alignment horizontal="center"/>
    </xf>
    <xf numFmtId="0" fontId="26" fillId="13" borderId="39" xfId="0" applyFont="1" applyFill="1" applyBorder="1" applyAlignment="1">
      <alignment horizontal="center"/>
    </xf>
    <xf numFmtId="0" fontId="21" fillId="13" borderId="0" xfId="0" applyFont="1" applyFill="1" applyAlignment="1">
      <alignment horizontal="center" vertical="center"/>
    </xf>
    <xf numFmtId="0" fontId="0" fillId="2" borderId="3" xfId="0" applyFill="1" applyBorder="1" applyAlignment="1">
      <alignment vertical="center" wrapText="1"/>
    </xf>
    <xf numFmtId="0" fontId="0" fillId="2" borderId="3" xfId="0" applyFill="1" applyBorder="1" applyAlignment="1">
      <alignment horizontal="left" vertical="center"/>
    </xf>
    <xf numFmtId="0" fontId="0" fillId="2" borderId="3" xfId="0" applyFill="1" applyBorder="1" applyAlignment="1">
      <alignment horizontal="left" vertical="center" wrapText="1"/>
    </xf>
    <xf numFmtId="0" fontId="0" fillId="10" borderId="3" xfId="0" applyFill="1" applyBorder="1" applyAlignment="1">
      <alignment vertical="center" wrapText="1"/>
    </xf>
    <xf numFmtId="0" fontId="0" fillId="10" borderId="3" xfId="0" applyFill="1" applyBorder="1" applyAlignment="1">
      <alignment vertical="center"/>
    </xf>
    <xf numFmtId="0" fontId="0" fillId="2" borderId="0" xfId="0" applyFill="1" applyAlignment="1">
      <alignment vertical="center" wrapText="1"/>
    </xf>
    <xf numFmtId="0" fontId="0" fillId="2" borderId="0" xfId="0" applyFill="1" applyAlignment="1">
      <alignment wrapText="1"/>
    </xf>
    <xf numFmtId="0" fontId="0" fillId="2" borderId="7" xfId="0" applyFill="1" applyBorder="1" applyAlignment="1">
      <alignment vertical="center" wrapText="1"/>
    </xf>
    <xf numFmtId="0" fontId="28" fillId="0" borderId="3" xfId="0" applyFont="1" applyBorder="1" applyAlignment="1">
      <alignment vertical="center" wrapText="1"/>
    </xf>
    <xf numFmtId="0" fontId="0" fillId="14" borderId="0" xfId="0" applyFill="1"/>
    <xf numFmtId="0" fontId="11" fillId="2" borderId="0" xfId="0" applyFont="1" applyFill="1" applyAlignment="1">
      <alignment horizontal="left" vertical="center" wrapText="1"/>
    </xf>
    <xf numFmtId="0" fontId="11" fillId="2" borderId="22" xfId="0" applyFont="1" applyFill="1" applyBorder="1" applyAlignment="1">
      <alignment horizontal="left" vertical="center" wrapText="1"/>
    </xf>
    <xf numFmtId="0" fontId="11" fillId="2" borderId="0" xfId="0" applyFont="1" applyFill="1" applyAlignment="1">
      <alignment vertical="center" wrapText="1"/>
    </xf>
    <xf numFmtId="0" fontId="11" fillId="2" borderId="22" xfId="0" applyFont="1" applyFill="1" applyBorder="1" applyAlignment="1">
      <alignment vertical="center" wrapText="1"/>
    </xf>
    <xf numFmtId="0" fontId="11" fillId="2" borderId="0" xfId="0" applyFont="1" applyFill="1" applyAlignment="1">
      <alignment horizontal="left" vertical="center"/>
    </xf>
    <xf numFmtId="0" fontId="11" fillId="2" borderId="22" xfId="0" applyFont="1" applyFill="1" applyBorder="1" applyAlignment="1">
      <alignment horizontal="left" vertical="center"/>
    </xf>
    <xf numFmtId="2" fontId="9" fillId="0" borderId="7" xfId="0" applyNumberFormat="1" applyFont="1" applyBorder="1" applyAlignment="1">
      <alignment horizontal="center" vertical="center" wrapText="1"/>
    </xf>
    <xf numFmtId="2" fontId="9" fillId="0" borderId="12" xfId="0" applyNumberFormat="1" applyFont="1" applyBorder="1" applyAlignment="1">
      <alignment horizontal="center" vertical="center" wrapText="1"/>
    </xf>
    <xf numFmtId="2" fontId="9" fillId="0" borderId="9" xfId="0" applyNumberFormat="1" applyFont="1" applyBorder="1" applyAlignment="1">
      <alignment horizontal="center" vertical="center" wrapText="1"/>
    </xf>
    <xf numFmtId="0" fontId="25" fillId="13"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5" fillId="13" borderId="2" xfId="0" applyFont="1" applyFill="1" applyBorder="1" applyAlignment="1">
      <alignment horizontal="center" vertical="center" wrapText="1"/>
    </xf>
    <xf numFmtId="0" fontId="25" fillId="13" borderId="15"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6" fillId="9" borderId="3" xfId="0" applyFont="1" applyFill="1" applyBorder="1" applyAlignment="1">
      <alignment horizontal="right" vertical="center"/>
    </xf>
    <xf numFmtId="2" fontId="9" fillId="0" borderId="7" xfId="0" applyNumberFormat="1" applyFont="1" applyBorder="1" applyAlignment="1">
      <alignment horizontal="center" vertical="center"/>
    </xf>
    <xf numFmtId="2" fontId="9" fillId="0" borderId="12" xfId="0" applyNumberFormat="1" applyFont="1" applyBorder="1" applyAlignment="1">
      <alignment horizontal="center" vertical="center"/>
    </xf>
    <xf numFmtId="2" fontId="9" fillId="0" borderId="9"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0" fillId="0" borderId="0" xfId="0" applyAlignment="1">
      <alignment horizontal="center"/>
    </xf>
    <xf numFmtId="0" fontId="0" fillId="0" borderId="13" xfId="0" applyBorder="1" applyAlignment="1">
      <alignment horizontal="center"/>
    </xf>
    <xf numFmtId="0" fontId="22" fillId="2" borderId="3" xfId="0" applyFont="1" applyFill="1" applyBorder="1" applyAlignment="1">
      <alignment horizontal="center" vertical="center" wrapText="1"/>
    </xf>
    <xf numFmtId="0" fontId="23" fillId="2" borderId="3" xfId="0" applyFont="1" applyFill="1" applyBorder="1" applyAlignment="1">
      <alignment horizontal="center" vertical="center"/>
    </xf>
    <xf numFmtId="0" fontId="10" fillId="0" borderId="2" xfId="0" applyFont="1" applyBorder="1" applyAlignment="1">
      <alignment horizontal="center"/>
    </xf>
    <xf numFmtId="0" fontId="10" fillId="0" borderId="37" xfId="0" applyFont="1" applyBorder="1" applyAlignment="1">
      <alignment horizontal="center"/>
    </xf>
    <xf numFmtId="0" fontId="10" fillId="0" borderId="3" xfId="0" applyFont="1" applyBorder="1" applyAlignment="1">
      <alignment horizontal="center"/>
    </xf>
    <xf numFmtId="0" fontId="26" fillId="13" borderId="38" xfId="0" applyFont="1" applyFill="1" applyBorder="1" applyAlignment="1">
      <alignment horizontal="center"/>
    </xf>
    <xf numFmtId="0" fontId="26" fillId="13" borderId="7" xfId="0" applyFont="1" applyFill="1" applyBorder="1" applyAlignment="1">
      <alignment horizontal="center"/>
    </xf>
    <xf numFmtId="164" fontId="10" fillId="0" borderId="37" xfId="0" applyNumberFormat="1" applyFont="1" applyBorder="1" applyAlignment="1">
      <alignment horizontal="center"/>
    </xf>
    <xf numFmtId="164" fontId="10" fillId="0" borderId="3" xfId="0" applyNumberFormat="1" applyFont="1" applyBorder="1" applyAlignment="1">
      <alignment horizontal="center"/>
    </xf>
    <xf numFmtId="0" fontId="22" fillId="2" borderId="3" xfId="0" applyFont="1" applyFill="1" applyBorder="1" applyAlignment="1">
      <alignment horizontal="center" vertical="center"/>
    </xf>
    <xf numFmtId="0" fontId="11" fillId="2" borderId="2" xfId="0" applyFont="1" applyFill="1" applyBorder="1" applyAlignment="1" applyProtection="1">
      <alignment horizontal="center"/>
      <protection locked="0"/>
    </xf>
    <xf numFmtId="0" fontId="11" fillId="2" borderId="35" xfId="0" applyFont="1"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34" xfId="0" applyFill="1" applyBorder="1" applyAlignment="1" applyProtection="1">
      <alignment horizontal="center"/>
      <protection locked="0"/>
    </xf>
    <xf numFmtId="0" fontId="11" fillId="2" borderId="3" xfId="0" applyFont="1" applyFill="1" applyBorder="1" applyAlignment="1" applyProtection="1">
      <alignment horizontal="center"/>
      <protection locked="0"/>
    </xf>
    <xf numFmtId="0" fontId="11" fillId="2" borderId="29" xfId="0" applyFont="1" applyFill="1" applyBorder="1" applyAlignment="1" applyProtection="1">
      <alignment horizontal="center"/>
      <protection locked="0"/>
    </xf>
    <xf numFmtId="0" fontId="21" fillId="13" borderId="31" xfId="0" applyFont="1" applyFill="1" applyBorder="1" applyAlignment="1">
      <alignment horizontal="center"/>
    </xf>
    <xf numFmtId="0" fontId="21" fillId="13" borderId="0" xfId="0" applyFont="1" applyFill="1" applyAlignment="1">
      <alignment horizontal="center"/>
    </xf>
    <xf numFmtId="0" fontId="21" fillId="13" borderId="32" xfId="0" applyFont="1" applyFill="1" applyBorder="1" applyAlignment="1">
      <alignment horizont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30" xfId="0" applyFill="1" applyBorder="1" applyAlignment="1">
      <alignment horizontal="center" vertical="center"/>
    </xf>
    <xf numFmtId="0" fontId="3" fillId="2" borderId="8" xfId="0" applyFont="1" applyFill="1" applyBorder="1" applyAlignment="1" applyProtection="1">
      <alignment horizontal="center"/>
      <protection locked="0"/>
    </xf>
    <xf numFmtId="0" fontId="3" fillId="2" borderId="10" xfId="0" applyFont="1" applyFill="1" applyBorder="1" applyAlignment="1" applyProtection="1">
      <alignment horizontal="center"/>
      <protection locked="0"/>
    </xf>
    <xf numFmtId="0" fontId="3" fillId="2" borderId="33" xfId="0" applyFont="1" applyFill="1" applyBorder="1" applyAlignment="1" applyProtection="1">
      <alignment horizontal="center"/>
      <protection locked="0"/>
    </xf>
    <xf numFmtId="0" fontId="11" fillId="2" borderId="37"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36"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0" borderId="0" xfId="0" applyFont="1" applyAlignment="1">
      <alignment horizontal="center"/>
    </xf>
    <xf numFmtId="0" fontId="26" fillId="13" borderId="37" xfId="0" applyFont="1" applyFill="1" applyBorder="1" applyAlignment="1">
      <alignment horizontal="center"/>
    </xf>
    <xf numFmtId="0" fontId="26" fillId="13" borderId="3" xfId="0" applyFont="1" applyFill="1" applyBorder="1" applyAlignment="1">
      <alignment horizontal="center"/>
    </xf>
    <xf numFmtId="0" fontId="11" fillId="2" borderId="3"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0" fontId="26" fillId="13" borderId="36" xfId="0" applyFont="1" applyFill="1" applyBorder="1" applyAlignment="1">
      <alignment horizontal="center" vertical="center"/>
    </xf>
    <xf numFmtId="0" fontId="26" fillId="13" borderId="10" xfId="0" applyFont="1" applyFill="1" applyBorder="1" applyAlignment="1">
      <alignment horizontal="center" vertical="center"/>
    </xf>
    <xf numFmtId="0" fontId="26" fillId="13" borderId="33" xfId="0" applyFont="1" applyFill="1" applyBorder="1" applyAlignment="1">
      <alignment horizontal="center" vertical="center"/>
    </xf>
    <xf numFmtId="0" fontId="26" fillId="13" borderId="37" xfId="0" applyFont="1" applyFill="1" applyBorder="1" applyAlignment="1">
      <alignment horizontal="center" vertical="center"/>
    </xf>
    <xf numFmtId="0" fontId="26" fillId="13" borderId="3" xfId="0" applyFont="1" applyFill="1" applyBorder="1" applyAlignment="1">
      <alignment horizontal="center" vertical="center"/>
    </xf>
    <xf numFmtId="0" fontId="26" fillId="13" borderId="31" xfId="0" applyFont="1" applyFill="1" applyBorder="1" applyAlignment="1">
      <alignment horizontal="center"/>
    </xf>
    <xf numFmtId="0" fontId="26" fillId="13" borderId="0" xfId="0" applyFont="1" applyFill="1" applyAlignment="1">
      <alignment horizontal="center"/>
    </xf>
    <xf numFmtId="0" fontId="26" fillId="13" borderId="32" xfId="0" applyFont="1" applyFill="1" applyBorder="1" applyAlignment="1">
      <alignment horizontal="center"/>
    </xf>
    <xf numFmtId="0" fontId="11" fillId="2" borderId="6" xfId="0" applyFont="1" applyFill="1" applyBorder="1" applyAlignment="1">
      <alignment horizontal="center"/>
    </xf>
    <xf numFmtId="0" fontId="11" fillId="2" borderId="34" xfId="0" applyFont="1" applyFill="1" applyBorder="1" applyAlignment="1">
      <alignment horizontal="center"/>
    </xf>
    <xf numFmtId="0" fontId="0" fillId="0" borderId="4" xfId="0"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xf>
    <xf numFmtId="0" fontId="2" fillId="2" borderId="3"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1" fillId="8" borderId="3" xfId="0" applyFont="1" applyFill="1" applyBorder="1" applyAlignment="1">
      <alignment horizontal="center"/>
    </xf>
    <xf numFmtId="0" fontId="1" fillId="6" borderId="3" xfId="0" applyFont="1" applyFill="1" applyBorder="1" applyAlignment="1">
      <alignment horizontal="center"/>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8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1066800</xdr:colOff>
      <xdr:row>2</xdr:row>
      <xdr:rowOff>199435</xdr:rowOff>
    </xdr:to>
    <xdr:pic>
      <xdr:nvPicPr>
        <xdr:cNvPr id="3" name="Imagen 2">
          <a:extLst>
            <a:ext uri="{FF2B5EF4-FFF2-40B4-BE49-F238E27FC236}">
              <a16:creationId xmlns:a16="http://schemas.microsoft.com/office/drawing/2014/main" id="{21646CFB-43F5-4B34-91A4-7A40A450F0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2124075" cy="751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11207</xdr:colOff>
      <xdr:row>0</xdr:row>
      <xdr:rowOff>100853</xdr:rowOff>
    </xdr:from>
    <xdr:to>
      <xdr:col>0</xdr:col>
      <xdr:colOff>2227171</xdr:colOff>
      <xdr:row>2</xdr:row>
      <xdr:rowOff>216087</xdr:rowOff>
    </xdr:to>
    <xdr:pic>
      <xdr:nvPicPr>
        <xdr:cNvPr id="2" name="Imagen 1">
          <a:extLst>
            <a:ext uri="{FF2B5EF4-FFF2-40B4-BE49-F238E27FC236}">
              <a16:creationId xmlns:a16="http://schemas.microsoft.com/office/drawing/2014/main" id="{C31037A2-F368-410C-9FC4-43E47448BE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7" y="100853"/>
          <a:ext cx="2215964" cy="7844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uniagraria-my.sharepoint.com/personal/guarin_rene_uniagraria_edu_co/Documents/SGOE/04.%20GESTION%20ACADEMICA/DOC%20CONSTRUCCION/1.%20GEST%20PLANEA%20ACADEM/2.%20PRO%20OPC%20DE%20GRADO/RUBRICA%20EVAL%20INFORME%20FINAL.xlsx" TargetMode="External"/><Relationship Id="rId2" Type="http://schemas.microsoft.com/office/2019/04/relationships/externalLinkLongPath" Target="RUBRICA%20EVAL%20INFORME%20FINAL.xlsx?F47A8E3F" TargetMode="External"/><Relationship Id="rId1" Type="http://schemas.openxmlformats.org/officeDocument/2006/relationships/externalLinkPath" Target="file:///\\F47A8E3F\RUBRICA%20EVAL%20INFORME%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Manual del usuario"/>
      <sheetName val="1. Fmto. Rúbrica"/>
      <sheetName val="2. Fmto. Evaluación"/>
      <sheetName val="Control de cambios"/>
      <sheetName val="DATOS "/>
    </sheetNames>
    <sheetDataSet>
      <sheetData sheetId="0"/>
      <sheetData sheetId="1"/>
      <sheetData sheetId="2">
        <row r="10">
          <cell r="B10" t="str">
            <v xml:space="preserve">FACULTAD DE INGENIERÍAS </v>
          </cell>
        </row>
        <row r="19">
          <cell r="B19" t="str">
            <v>Ingeniería de Alimentos</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uniagraria.edu.co/programasacademicos/ingenieria-de-alimentos/" TargetMode="External"/><Relationship Id="rId13" Type="http://schemas.openxmlformats.org/officeDocument/2006/relationships/hyperlink" Target="https://www.uniagraria.edu.co/programasacademicos/especializacion-en-bienestar-animal-y-etologia/" TargetMode="External"/><Relationship Id="rId18" Type="http://schemas.openxmlformats.org/officeDocument/2006/relationships/hyperlink" Target="https://www.uniagraria.edu.co/programasacademicos/especializacion-en-responsabilidad-ambiental-y-sostenibilidad/" TargetMode="External"/><Relationship Id="rId3" Type="http://schemas.openxmlformats.org/officeDocument/2006/relationships/hyperlink" Target="https://www.uniagraria.edu.co/programasacademicos/contaduria-publica/" TargetMode="External"/><Relationship Id="rId21" Type="http://schemas.openxmlformats.org/officeDocument/2006/relationships/hyperlink" Target="https://www.uniagraria.edu.co/programasacademicos/especializacion-en-salud-publica-en-veterinaria/" TargetMode="External"/><Relationship Id="rId7" Type="http://schemas.openxmlformats.org/officeDocument/2006/relationships/hyperlink" Target="https://www.uniagraria.edu.co/programasacademicos/ingenieria-civil/" TargetMode="External"/><Relationship Id="rId12" Type="http://schemas.openxmlformats.org/officeDocument/2006/relationships/hyperlink" Target="https://www.uniagraria.edu.co/programasacademicos/zootecnia/" TargetMode="External"/><Relationship Id="rId17" Type="http://schemas.openxmlformats.org/officeDocument/2006/relationships/hyperlink" Target="https://www.uniagraria.edu.co/programasacademicos/especializacion-en-legislacion-rural-y-ordenamiento-territorial/" TargetMode="External"/><Relationship Id="rId2" Type="http://schemas.openxmlformats.org/officeDocument/2006/relationships/hyperlink" Target="https://www.uniagraria.edu.co/programasacademicos/administracion-financiera-y-de-sistemas/" TargetMode="External"/><Relationship Id="rId16" Type="http://schemas.openxmlformats.org/officeDocument/2006/relationships/hyperlink" Target="https://www.uniagraria.edu.co/programasacademicos/especializacion-en-gestion-de-agronegocios/" TargetMode="External"/><Relationship Id="rId20" Type="http://schemas.openxmlformats.org/officeDocument/2006/relationships/hyperlink" Target="https://www.uniagraria.edu.co/programasacademicos/especializacion-en-sistemas-de-gestion-integrada-de-la-calidad-medio-ambiente-y-prevencion-de-riesgos-laborales/" TargetMode="External"/><Relationship Id="rId1" Type="http://schemas.openxmlformats.org/officeDocument/2006/relationships/hyperlink" Target="https://www.uniagraria.edu.co/programasacademicos/administracion-de-empresas/" TargetMode="External"/><Relationship Id="rId6" Type="http://schemas.openxmlformats.org/officeDocument/2006/relationships/hyperlink" Target="https://www.uniagraria.edu.co/programasacademicos/ingenieria-ambiental/" TargetMode="External"/><Relationship Id="rId11" Type="http://schemas.openxmlformats.org/officeDocument/2006/relationships/hyperlink" Target="https://www.uniagraria.edu.co/programasacademicos/medicina-veterinaria/" TargetMode="External"/><Relationship Id="rId5" Type="http://schemas.openxmlformats.org/officeDocument/2006/relationships/hyperlink" Target="https://www.uniagraria.edu.co/programasacademicos/ingenieria-agroindustrial/" TargetMode="External"/><Relationship Id="rId15" Type="http://schemas.openxmlformats.org/officeDocument/2006/relationships/hyperlink" Target="https://www.uniagraria.edu.co/programasacademicos/especializacion-en-educacion-en-contextos-rurales/" TargetMode="External"/><Relationship Id="rId10" Type="http://schemas.openxmlformats.org/officeDocument/2006/relationships/hyperlink" Target="https://www.uniagraria.edu.co/programasacademicos/ingenieria-mecatronica/" TargetMode="External"/><Relationship Id="rId19" Type="http://schemas.openxmlformats.org/officeDocument/2006/relationships/hyperlink" Target="https://www.uniagraria.edu.co/programasacademicos/especializacion-en-seguridad-industrial-higiene-y-gestion-ambiental/" TargetMode="External"/><Relationship Id="rId4" Type="http://schemas.openxmlformats.org/officeDocument/2006/relationships/hyperlink" Target="https://www.uniagraria.edu.co/programasacademicos/derecho/" TargetMode="External"/><Relationship Id="rId9" Type="http://schemas.openxmlformats.org/officeDocument/2006/relationships/hyperlink" Target="https://www.uniagraria.edu.co/programasacademicos/ingenieria-industrial/" TargetMode="External"/><Relationship Id="rId14" Type="http://schemas.openxmlformats.org/officeDocument/2006/relationships/hyperlink" Target="https://www.uniagraria.edu.co/programasacademicos/especializacion-en-derecho-procesal-agrar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tabSelected="1" topLeftCell="C2" workbookViewId="0">
      <selection activeCell="D18" sqref="D18"/>
    </sheetView>
  </sheetViews>
  <sheetFormatPr baseColWidth="10" defaultColWidth="0" defaultRowHeight="15" zeroHeight="1" x14ac:dyDescent="0.25"/>
  <cols>
    <col min="1" max="1" width="0" hidden="1" customWidth="1"/>
    <col min="2" max="2" width="6.85546875" customWidth="1"/>
    <col min="3" max="8" width="11.42578125" customWidth="1"/>
    <col min="9" max="9" width="19.140625" customWidth="1"/>
    <col min="10" max="10" width="0.28515625" customWidth="1"/>
    <col min="11" max="12" width="0" hidden="1" customWidth="1"/>
    <col min="13" max="16384" width="11.42578125" hidden="1"/>
  </cols>
  <sheetData>
    <row r="1" spans="1:12" ht="15.75" hidden="1" thickBot="1" x14ac:dyDescent="0.3">
      <c r="A1" s="22"/>
      <c r="B1" s="22"/>
      <c r="C1" s="22"/>
      <c r="D1" s="22"/>
      <c r="E1" s="22"/>
      <c r="F1" s="22"/>
      <c r="G1" s="22"/>
      <c r="H1" s="22"/>
      <c r="I1" s="22"/>
      <c r="J1" s="22"/>
      <c r="K1" s="22"/>
      <c r="L1" s="22"/>
    </row>
    <row r="2" spans="1:12" ht="15.75" thickTop="1" x14ac:dyDescent="0.25">
      <c r="A2" s="22"/>
      <c r="B2" s="23"/>
      <c r="C2" s="24"/>
      <c r="D2" s="24"/>
      <c r="E2" s="24"/>
      <c r="F2" s="24"/>
      <c r="G2" s="24"/>
      <c r="H2" s="24"/>
      <c r="I2" s="25"/>
      <c r="J2" s="22"/>
      <c r="K2" s="22"/>
      <c r="L2" s="22"/>
    </row>
    <row r="3" spans="1:12" ht="18" x14ac:dyDescent="0.25">
      <c r="A3" s="22"/>
      <c r="B3" s="26"/>
      <c r="C3" s="27"/>
      <c r="D3" s="27"/>
      <c r="E3" s="28" t="s">
        <v>0</v>
      </c>
      <c r="F3" s="27"/>
      <c r="G3" s="27"/>
      <c r="H3" s="27"/>
      <c r="I3" s="29"/>
      <c r="J3" s="27"/>
      <c r="K3" s="22"/>
      <c r="L3" s="22"/>
    </row>
    <row r="4" spans="1:12" x14ac:dyDescent="0.25">
      <c r="A4" s="22"/>
      <c r="B4" s="26"/>
      <c r="C4" s="27"/>
      <c r="D4" s="27"/>
      <c r="E4" s="27"/>
      <c r="F4" s="27"/>
      <c r="G4" s="27"/>
      <c r="H4" s="27"/>
      <c r="I4" s="29"/>
      <c r="J4" s="27"/>
      <c r="K4" s="22"/>
      <c r="L4" s="22"/>
    </row>
    <row r="5" spans="1:12" x14ac:dyDescent="0.25">
      <c r="A5" s="22"/>
      <c r="B5" s="26"/>
      <c r="C5" s="114" t="s">
        <v>1</v>
      </c>
      <c r="D5" s="114"/>
      <c r="E5" s="114"/>
      <c r="F5" s="114"/>
      <c r="G5" s="114"/>
      <c r="H5" s="114"/>
      <c r="I5" s="115"/>
      <c r="J5" s="27"/>
      <c r="K5" s="22"/>
      <c r="L5" s="22"/>
    </row>
    <row r="6" spans="1:12" ht="99.75" customHeight="1" x14ac:dyDescent="0.25">
      <c r="A6" s="22"/>
      <c r="B6" s="26"/>
      <c r="C6" s="112" t="s">
        <v>2</v>
      </c>
      <c r="D6" s="112"/>
      <c r="E6" s="112"/>
      <c r="F6" s="112"/>
      <c r="G6" s="112"/>
      <c r="H6" s="112"/>
      <c r="I6" s="113"/>
      <c r="J6" s="27"/>
      <c r="K6" s="22"/>
      <c r="L6" s="22"/>
    </row>
    <row r="7" spans="1:12" ht="15" customHeight="1" x14ac:dyDescent="0.25">
      <c r="A7" s="22"/>
      <c r="B7" s="26"/>
      <c r="C7" s="110" t="s">
        <v>3</v>
      </c>
      <c r="D7" s="110"/>
      <c r="E7" s="110"/>
      <c r="F7" s="110"/>
      <c r="G7" s="110"/>
      <c r="H7" s="110"/>
      <c r="I7" s="111"/>
      <c r="J7" s="30"/>
      <c r="K7" s="22"/>
      <c r="L7" s="22"/>
    </row>
    <row r="8" spans="1:12" x14ac:dyDescent="0.25">
      <c r="A8" s="22"/>
      <c r="B8" s="26"/>
      <c r="C8" s="110"/>
      <c r="D8" s="110"/>
      <c r="E8" s="110"/>
      <c r="F8" s="110"/>
      <c r="G8" s="110"/>
      <c r="H8" s="110"/>
      <c r="I8" s="111"/>
      <c r="J8" s="30"/>
      <c r="K8" s="22"/>
      <c r="L8" s="22"/>
    </row>
    <row r="9" spans="1:12" x14ac:dyDescent="0.25">
      <c r="A9" s="22"/>
      <c r="B9" s="26"/>
      <c r="C9" s="110"/>
      <c r="D9" s="110"/>
      <c r="E9" s="110"/>
      <c r="F9" s="110"/>
      <c r="G9" s="110"/>
      <c r="H9" s="110"/>
      <c r="I9" s="111"/>
      <c r="J9" s="30"/>
      <c r="K9" s="22"/>
      <c r="L9" s="22"/>
    </row>
    <row r="10" spans="1:12" ht="26.25" customHeight="1" x14ac:dyDescent="0.25">
      <c r="A10" s="22"/>
      <c r="B10" s="26"/>
      <c r="C10" s="110"/>
      <c r="D10" s="110"/>
      <c r="E10" s="110"/>
      <c r="F10" s="110"/>
      <c r="G10" s="110"/>
      <c r="H10" s="110"/>
      <c r="I10" s="111"/>
      <c r="J10" s="30"/>
      <c r="K10" s="22"/>
      <c r="L10" s="22"/>
    </row>
    <row r="11" spans="1:12" x14ac:dyDescent="0.25">
      <c r="A11" s="22"/>
      <c r="B11" s="26"/>
      <c r="C11" s="110" t="s">
        <v>4</v>
      </c>
      <c r="D11" s="110"/>
      <c r="E11" s="110"/>
      <c r="F11" s="110"/>
      <c r="G11" s="110"/>
      <c r="H11" s="110"/>
      <c r="I11" s="111"/>
      <c r="J11" s="22"/>
      <c r="K11" s="22"/>
      <c r="L11" s="22"/>
    </row>
    <row r="12" spans="1:12" x14ac:dyDescent="0.25">
      <c r="A12" s="22"/>
      <c r="B12" s="26"/>
      <c r="C12" s="110"/>
      <c r="D12" s="110"/>
      <c r="E12" s="110"/>
      <c r="F12" s="110"/>
      <c r="G12" s="110"/>
      <c r="H12" s="110"/>
      <c r="I12" s="111"/>
      <c r="J12" s="22"/>
      <c r="K12" s="22"/>
      <c r="L12" s="22"/>
    </row>
    <row r="13" spans="1:12" ht="41.25" customHeight="1" x14ac:dyDescent="0.25">
      <c r="A13" s="22"/>
      <c r="B13" s="26"/>
      <c r="C13" s="110"/>
      <c r="D13" s="110"/>
      <c r="E13" s="110"/>
      <c r="F13" s="110"/>
      <c r="G13" s="110"/>
      <c r="H13" s="110"/>
      <c r="I13" s="111"/>
      <c r="J13" s="22"/>
      <c r="K13" s="22"/>
      <c r="L13" s="22"/>
    </row>
    <row r="14" spans="1:12" ht="41.25" customHeight="1" x14ac:dyDescent="0.25">
      <c r="A14" s="22"/>
      <c r="B14" s="26"/>
      <c r="C14" s="110" t="s">
        <v>5</v>
      </c>
      <c r="D14" s="110"/>
      <c r="E14" s="110"/>
      <c r="F14" s="110"/>
      <c r="G14" s="110"/>
      <c r="H14" s="110"/>
      <c r="I14" s="111"/>
      <c r="J14" s="22"/>
      <c r="K14" s="22"/>
      <c r="L14" s="22"/>
    </row>
    <row r="15" spans="1:12" ht="51" customHeight="1" x14ac:dyDescent="0.25">
      <c r="A15" s="22"/>
      <c r="B15" s="26"/>
      <c r="C15" s="110" t="s">
        <v>6</v>
      </c>
      <c r="D15" s="110"/>
      <c r="E15" s="110"/>
      <c r="F15" s="110"/>
      <c r="G15" s="110"/>
      <c r="H15" s="110"/>
      <c r="I15" s="111"/>
      <c r="J15" s="22"/>
      <c r="K15" s="22"/>
      <c r="L15" s="22"/>
    </row>
    <row r="16" spans="1:12" ht="60.75" customHeight="1" x14ac:dyDescent="0.25">
      <c r="A16" s="22"/>
      <c r="B16" s="26"/>
      <c r="C16" s="110" t="s">
        <v>7</v>
      </c>
      <c r="D16" s="110"/>
      <c r="E16" s="110"/>
      <c r="F16" s="110"/>
      <c r="G16" s="110"/>
      <c r="H16" s="110"/>
      <c r="I16" s="111"/>
      <c r="J16" s="22"/>
      <c r="K16" s="22"/>
      <c r="L16" s="22"/>
    </row>
    <row r="17" spans="1:12" x14ac:dyDescent="0.25">
      <c r="A17" s="22"/>
      <c r="B17" s="26"/>
      <c r="C17" s="22"/>
      <c r="D17" s="22"/>
      <c r="E17" s="22"/>
      <c r="F17" s="22"/>
      <c r="G17" s="22"/>
      <c r="H17" s="27" t="s">
        <v>8</v>
      </c>
      <c r="I17" s="31"/>
      <c r="J17" s="22"/>
      <c r="K17" s="22"/>
      <c r="L17" s="22"/>
    </row>
    <row r="18" spans="1:12" ht="15.75" thickBot="1" x14ac:dyDescent="0.3">
      <c r="A18" s="22"/>
      <c r="B18" s="32"/>
      <c r="C18" s="33"/>
      <c r="D18" s="33"/>
      <c r="E18" s="33"/>
      <c r="F18" s="33"/>
      <c r="G18" s="33"/>
      <c r="H18" s="33"/>
      <c r="I18" s="34"/>
      <c r="J18" s="22"/>
      <c r="K18" s="22"/>
      <c r="L18" s="22"/>
    </row>
    <row r="19" spans="1:12" ht="15.75" hidden="1" thickTop="1" x14ac:dyDescent="0.25">
      <c r="A19" s="22"/>
      <c r="B19" s="22"/>
      <c r="C19" s="22"/>
      <c r="D19" s="22"/>
      <c r="E19" s="22"/>
      <c r="F19" s="22"/>
      <c r="G19" s="22"/>
      <c r="H19" s="22"/>
      <c r="I19" s="22"/>
      <c r="J19" s="22"/>
      <c r="K19" s="22"/>
      <c r="L19" s="22"/>
    </row>
    <row r="20" spans="1:12" hidden="1" x14ac:dyDescent="0.25">
      <c r="A20" s="22"/>
      <c r="B20" s="22"/>
      <c r="C20" s="22"/>
      <c r="D20" s="22"/>
      <c r="E20" s="22"/>
      <c r="F20" s="22"/>
      <c r="G20" s="22"/>
      <c r="H20" s="22"/>
      <c r="I20" s="22"/>
      <c r="J20" s="22"/>
      <c r="K20" s="22"/>
      <c r="L20" s="22"/>
    </row>
    <row r="21" spans="1:12" hidden="1" x14ac:dyDescent="0.25">
      <c r="A21" s="22"/>
      <c r="B21" s="22"/>
      <c r="C21" s="22"/>
      <c r="D21" s="22"/>
      <c r="E21" s="22"/>
      <c r="F21" s="22"/>
      <c r="G21" s="22"/>
      <c r="H21" s="22"/>
      <c r="I21" s="22"/>
      <c r="J21" s="22"/>
      <c r="K21" s="22"/>
      <c r="L21" s="22"/>
    </row>
    <row r="22" spans="1:12" hidden="1" x14ac:dyDescent="0.25">
      <c r="A22" s="22"/>
      <c r="B22" s="22"/>
      <c r="C22" s="22"/>
      <c r="D22" s="22"/>
      <c r="E22" s="22"/>
      <c r="F22" s="22"/>
      <c r="G22" s="22"/>
      <c r="H22" s="22"/>
      <c r="I22" s="22"/>
      <c r="J22" s="22"/>
      <c r="K22" s="22"/>
      <c r="L22" s="22"/>
    </row>
  </sheetData>
  <mergeCells count="7">
    <mergeCell ref="C16:I16"/>
    <mergeCell ref="C6:I6"/>
    <mergeCell ref="C5:I5"/>
    <mergeCell ref="C7:I10"/>
    <mergeCell ref="C11:I13"/>
    <mergeCell ref="C14:I14"/>
    <mergeCell ref="C15:I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2"/>
  <sheetViews>
    <sheetView topLeftCell="A11" zoomScaleNormal="100" workbookViewId="0">
      <selection activeCell="G1" sqref="G1"/>
    </sheetView>
  </sheetViews>
  <sheetFormatPr baseColWidth="10" defaultColWidth="0" defaultRowHeight="15" zeroHeight="1" x14ac:dyDescent="0.25"/>
  <cols>
    <col min="1" max="2" width="16.7109375" customWidth="1"/>
    <col min="3" max="5" width="40.42578125" customWidth="1"/>
    <col min="6" max="6" width="15" customWidth="1"/>
    <col min="7" max="7" width="27" customWidth="1"/>
    <col min="8" max="8" width="0.140625" customWidth="1"/>
    <col min="9" max="11" width="0" hidden="1" customWidth="1"/>
    <col min="12" max="16384" width="11.42578125" hidden="1"/>
  </cols>
  <sheetData>
    <row r="1" spans="1:11" ht="27" customHeight="1" x14ac:dyDescent="0.25">
      <c r="A1" s="135"/>
      <c r="B1" s="136"/>
      <c r="C1" s="137" t="s">
        <v>354</v>
      </c>
      <c r="D1" s="137"/>
      <c r="E1" s="137"/>
      <c r="F1" s="137"/>
      <c r="G1" s="64" t="s">
        <v>355</v>
      </c>
    </row>
    <row r="2" spans="1:11" ht="21" customHeight="1" x14ac:dyDescent="0.25">
      <c r="A2" s="135"/>
      <c r="B2" s="136"/>
      <c r="C2" s="138" t="s">
        <v>9</v>
      </c>
      <c r="D2" s="138"/>
      <c r="E2" s="138"/>
      <c r="F2" s="138"/>
      <c r="G2" s="64" t="s">
        <v>10</v>
      </c>
    </row>
    <row r="3" spans="1:11" ht="21" customHeight="1" x14ac:dyDescent="0.25">
      <c r="A3" s="135"/>
      <c r="B3" s="136"/>
      <c r="C3" s="138" t="s">
        <v>358</v>
      </c>
      <c r="D3" s="138"/>
      <c r="E3" s="138"/>
      <c r="F3" s="138"/>
      <c r="G3" s="64" t="s">
        <v>11</v>
      </c>
    </row>
    <row r="4" spans="1:11" x14ac:dyDescent="0.25"/>
    <row r="5" spans="1:11" ht="25.5" customHeight="1" x14ac:dyDescent="0.25">
      <c r="A5" s="119" t="s">
        <v>12</v>
      </c>
      <c r="B5" s="119"/>
      <c r="C5" s="66" t="s">
        <v>13</v>
      </c>
      <c r="D5" s="66" t="s">
        <v>14</v>
      </c>
      <c r="E5" s="66" t="s">
        <v>15</v>
      </c>
      <c r="F5" s="65" t="s">
        <v>16</v>
      </c>
      <c r="G5" s="65" t="s">
        <v>17</v>
      </c>
      <c r="H5" s="3"/>
    </row>
    <row r="6" spans="1:11" ht="38.25" x14ac:dyDescent="0.25">
      <c r="A6" s="120" t="s">
        <v>18</v>
      </c>
      <c r="B6" s="120"/>
      <c r="C6" s="38" t="s">
        <v>19</v>
      </c>
      <c r="D6" s="38" t="s">
        <v>20</v>
      </c>
      <c r="E6" s="38" t="s">
        <v>21</v>
      </c>
      <c r="F6" s="67" t="s">
        <v>13</v>
      </c>
      <c r="G6" s="116">
        <f>('Control de cambios'!E2*0.017)+('Control de cambios'!E3*0.017)+('Control de cambios'!E4*0.016)</f>
        <v>5</v>
      </c>
      <c r="H6" s="4"/>
      <c r="I6" s="36"/>
      <c r="K6" s="2"/>
    </row>
    <row r="7" spans="1:11" ht="38.25" x14ac:dyDescent="0.25">
      <c r="A7" s="120"/>
      <c r="B7" s="120"/>
      <c r="C7" s="38" t="s">
        <v>22</v>
      </c>
      <c r="D7" s="38" t="s">
        <v>23</v>
      </c>
      <c r="E7" s="38" t="s">
        <v>24</v>
      </c>
      <c r="F7" s="67" t="s">
        <v>13</v>
      </c>
      <c r="G7" s="117"/>
      <c r="H7" s="4"/>
    </row>
    <row r="8" spans="1:11" ht="38.25" x14ac:dyDescent="0.25">
      <c r="A8" s="120"/>
      <c r="B8" s="120"/>
      <c r="C8" s="68" t="s">
        <v>25</v>
      </c>
      <c r="D8" s="38" t="s">
        <v>26</v>
      </c>
      <c r="E8" s="38" t="s">
        <v>27</v>
      </c>
      <c r="F8" s="67" t="s">
        <v>13</v>
      </c>
      <c r="G8" s="118"/>
      <c r="H8" s="4"/>
    </row>
    <row r="9" spans="1:11" ht="33" customHeight="1" x14ac:dyDescent="0.25">
      <c r="A9" s="119" t="s">
        <v>12</v>
      </c>
      <c r="B9" s="119"/>
      <c r="C9" s="66" t="s">
        <v>13</v>
      </c>
      <c r="D9" s="66" t="s">
        <v>14</v>
      </c>
      <c r="E9" s="66" t="s">
        <v>15</v>
      </c>
      <c r="F9" s="65" t="s">
        <v>16</v>
      </c>
      <c r="G9" s="65" t="s">
        <v>28</v>
      </c>
      <c r="H9" s="4"/>
      <c r="I9" s="36"/>
    </row>
    <row r="10" spans="1:11" ht="25.5" x14ac:dyDescent="0.25">
      <c r="A10" s="120" t="s">
        <v>29</v>
      </c>
      <c r="B10" s="120"/>
      <c r="C10" s="37" t="s">
        <v>30</v>
      </c>
      <c r="D10" s="37" t="s">
        <v>31</v>
      </c>
      <c r="E10" s="37" t="s">
        <v>32</v>
      </c>
      <c r="F10" s="67" t="s">
        <v>13</v>
      </c>
      <c r="G10" s="116">
        <f>('Control de cambios'!E5*0.05)+('Control de cambios'!E6*0.05)+('Control de cambios'!E7*0.05)</f>
        <v>15</v>
      </c>
      <c r="H10" s="4"/>
    </row>
    <row r="11" spans="1:11" ht="51" x14ac:dyDescent="0.25">
      <c r="A11" s="120"/>
      <c r="B11" s="120"/>
      <c r="C11" s="37" t="s">
        <v>33</v>
      </c>
      <c r="D11" s="37" t="s">
        <v>34</v>
      </c>
      <c r="E11" s="37" t="s">
        <v>35</v>
      </c>
      <c r="F11" s="67" t="s">
        <v>13</v>
      </c>
      <c r="G11" s="117"/>
      <c r="H11" s="4"/>
    </row>
    <row r="12" spans="1:11" ht="38.25" x14ac:dyDescent="0.25">
      <c r="A12" s="120"/>
      <c r="B12" s="120"/>
      <c r="C12" s="37" t="s">
        <v>36</v>
      </c>
      <c r="D12" s="37" t="s">
        <v>37</v>
      </c>
      <c r="E12" s="37" t="s">
        <v>38</v>
      </c>
      <c r="F12" s="67" t="s">
        <v>13</v>
      </c>
      <c r="G12" s="118"/>
      <c r="H12" s="4"/>
    </row>
    <row r="13" spans="1:11" x14ac:dyDescent="0.25">
      <c r="A13" s="119" t="s">
        <v>12</v>
      </c>
      <c r="B13" s="119"/>
      <c r="C13" s="66" t="s">
        <v>13</v>
      </c>
      <c r="D13" s="66" t="s">
        <v>14</v>
      </c>
      <c r="E13" s="66" t="s">
        <v>15</v>
      </c>
      <c r="F13" s="65" t="s">
        <v>16</v>
      </c>
      <c r="G13" s="65" t="s">
        <v>28</v>
      </c>
      <c r="H13" s="3"/>
    </row>
    <row r="14" spans="1:11" ht="76.5" x14ac:dyDescent="0.25">
      <c r="A14" s="120" t="s">
        <v>39</v>
      </c>
      <c r="B14" s="120"/>
      <c r="C14" s="38" t="s">
        <v>40</v>
      </c>
      <c r="D14" s="38" t="s">
        <v>41</v>
      </c>
      <c r="E14" s="38" t="s">
        <v>42</v>
      </c>
      <c r="F14" s="67" t="s">
        <v>13</v>
      </c>
      <c r="G14" s="116">
        <f>('Control de cambios'!E8*0.03)+('Control de cambios'!E9*0.03)+('Control de cambios'!E10*0.03)+('Control de cambios'!E11*0.03)+('Control de cambios'!E12*0.03)</f>
        <v>15</v>
      </c>
      <c r="H14" s="5"/>
    </row>
    <row r="15" spans="1:11" ht="63.75" x14ac:dyDescent="0.25">
      <c r="A15" s="120"/>
      <c r="B15" s="120"/>
      <c r="C15" s="39" t="s">
        <v>43</v>
      </c>
      <c r="D15" s="39" t="s">
        <v>44</v>
      </c>
      <c r="E15" s="39" t="s">
        <v>45</v>
      </c>
      <c r="F15" s="67" t="s">
        <v>13</v>
      </c>
      <c r="G15" s="117"/>
      <c r="H15" s="5"/>
    </row>
    <row r="16" spans="1:11" ht="38.25" x14ac:dyDescent="0.25">
      <c r="A16" s="120"/>
      <c r="B16" s="120"/>
      <c r="C16" s="39" t="s">
        <v>46</v>
      </c>
      <c r="D16" s="39" t="s">
        <v>47</v>
      </c>
      <c r="E16" s="39" t="s">
        <v>48</v>
      </c>
      <c r="F16" s="67" t="s">
        <v>13</v>
      </c>
      <c r="G16" s="117"/>
      <c r="H16" s="5"/>
    </row>
    <row r="17" spans="1:8" ht="51" x14ac:dyDescent="0.25">
      <c r="A17" s="120"/>
      <c r="B17" s="120"/>
      <c r="C17" s="38" t="s">
        <v>49</v>
      </c>
      <c r="D17" s="38" t="s">
        <v>50</v>
      </c>
      <c r="E17" s="38" t="s">
        <v>51</v>
      </c>
      <c r="F17" s="67" t="s">
        <v>13</v>
      </c>
      <c r="G17" s="117"/>
      <c r="H17" s="5"/>
    </row>
    <row r="18" spans="1:8" ht="38.25" x14ac:dyDescent="0.25">
      <c r="A18" s="120"/>
      <c r="B18" s="120"/>
      <c r="C18" s="38" t="s">
        <v>52</v>
      </c>
      <c r="D18" s="38" t="s">
        <v>53</v>
      </c>
      <c r="E18" s="38" t="s">
        <v>54</v>
      </c>
      <c r="F18" s="67" t="s">
        <v>13</v>
      </c>
      <c r="G18" s="118"/>
      <c r="H18" s="5"/>
    </row>
    <row r="19" spans="1:8" ht="30.75" customHeight="1" x14ac:dyDescent="0.25">
      <c r="A19" s="119" t="s">
        <v>12</v>
      </c>
      <c r="B19" s="119"/>
      <c r="C19" s="66" t="s">
        <v>13</v>
      </c>
      <c r="D19" s="66" t="s">
        <v>14</v>
      </c>
      <c r="E19" s="66" t="s">
        <v>15</v>
      </c>
      <c r="F19" s="65" t="s">
        <v>16</v>
      </c>
      <c r="G19" s="65" t="s">
        <v>55</v>
      </c>
      <c r="H19" s="5"/>
    </row>
    <row r="20" spans="1:8" ht="25.5" x14ac:dyDescent="0.25">
      <c r="A20" s="120" t="s">
        <v>56</v>
      </c>
      <c r="B20" s="120"/>
      <c r="C20" s="40" t="s">
        <v>57</v>
      </c>
      <c r="D20" s="40" t="s">
        <v>58</v>
      </c>
      <c r="E20" s="40" t="s">
        <v>59</v>
      </c>
      <c r="F20" s="67" t="s">
        <v>13</v>
      </c>
      <c r="G20" s="128">
        <f>('Control de cambios'!E13*0.03)+('Control de cambios'!E14*0.03)+('Control de cambios'!E15*0.04)</f>
        <v>10</v>
      </c>
      <c r="H20" s="5"/>
    </row>
    <row r="21" spans="1:8" ht="38.25" x14ac:dyDescent="0.25">
      <c r="A21" s="120"/>
      <c r="B21" s="120"/>
      <c r="C21" s="37" t="s">
        <v>60</v>
      </c>
      <c r="D21" s="37" t="s">
        <v>61</v>
      </c>
      <c r="E21" s="37" t="s">
        <v>62</v>
      </c>
      <c r="F21" s="67" t="s">
        <v>13</v>
      </c>
      <c r="G21" s="129"/>
      <c r="H21" s="5"/>
    </row>
    <row r="22" spans="1:8" ht="38.25" x14ac:dyDescent="0.25">
      <c r="A22" s="120"/>
      <c r="B22" s="120"/>
      <c r="C22" s="37" t="s">
        <v>63</v>
      </c>
      <c r="D22" s="40" t="s">
        <v>64</v>
      </c>
      <c r="E22" s="40" t="s">
        <v>65</v>
      </c>
      <c r="F22" s="67" t="s">
        <v>13</v>
      </c>
      <c r="G22" s="129"/>
      <c r="H22" s="5"/>
    </row>
    <row r="23" spans="1:8" ht="28.5" customHeight="1" x14ac:dyDescent="0.25">
      <c r="A23" s="119" t="s">
        <v>12</v>
      </c>
      <c r="B23" s="119"/>
      <c r="C23" s="66" t="s">
        <v>13</v>
      </c>
      <c r="D23" s="66" t="s">
        <v>14</v>
      </c>
      <c r="E23" s="66" t="s">
        <v>15</v>
      </c>
      <c r="F23" s="65" t="s">
        <v>16</v>
      </c>
      <c r="G23" s="65" t="s">
        <v>55</v>
      </c>
      <c r="H23" s="5"/>
    </row>
    <row r="24" spans="1:8" ht="38.25" x14ac:dyDescent="0.25">
      <c r="A24" s="120" t="s">
        <v>66</v>
      </c>
      <c r="B24" s="120"/>
      <c r="C24" s="45" t="s">
        <v>67</v>
      </c>
      <c r="D24" s="45" t="s">
        <v>68</v>
      </c>
      <c r="E24" s="45" t="s">
        <v>69</v>
      </c>
      <c r="F24" s="67" t="s">
        <v>13</v>
      </c>
      <c r="G24" s="116">
        <f>('Control de cambios'!E16*0.03)+('Control de cambios'!E17*0.03)+('Control de cambios'!E18*0.04)</f>
        <v>10</v>
      </c>
      <c r="H24" s="5"/>
    </row>
    <row r="25" spans="1:8" ht="38.25" x14ac:dyDescent="0.25">
      <c r="A25" s="120"/>
      <c r="B25" s="120"/>
      <c r="C25" s="45" t="s">
        <v>70</v>
      </c>
      <c r="D25" s="45" t="s">
        <v>71</v>
      </c>
      <c r="E25" s="45" t="s">
        <v>72</v>
      </c>
      <c r="F25" s="67" t="s">
        <v>13</v>
      </c>
      <c r="G25" s="117"/>
      <c r="H25" s="5"/>
    </row>
    <row r="26" spans="1:8" ht="25.5" x14ac:dyDescent="0.25">
      <c r="A26" s="120"/>
      <c r="B26" s="120"/>
      <c r="C26" s="45" t="s">
        <v>73</v>
      </c>
      <c r="D26" s="45" t="s">
        <v>74</v>
      </c>
      <c r="E26" s="45" t="s">
        <v>75</v>
      </c>
      <c r="F26" s="67" t="s">
        <v>13</v>
      </c>
      <c r="G26" s="118"/>
      <c r="H26" s="5"/>
    </row>
    <row r="27" spans="1:8" ht="35.25" customHeight="1" x14ac:dyDescent="0.25">
      <c r="A27" s="121" t="s">
        <v>12</v>
      </c>
      <c r="B27" s="122"/>
      <c r="C27" s="66" t="s">
        <v>13</v>
      </c>
      <c r="D27" s="66" t="s">
        <v>14</v>
      </c>
      <c r="E27" s="66" t="s">
        <v>15</v>
      </c>
      <c r="F27" s="65" t="s">
        <v>16</v>
      </c>
      <c r="G27" s="65" t="s">
        <v>55</v>
      </c>
      <c r="H27" s="5"/>
    </row>
    <row r="28" spans="1:8" ht="25.5" x14ac:dyDescent="0.25">
      <c r="A28" s="123" t="s">
        <v>76</v>
      </c>
      <c r="B28" s="124"/>
      <c r="C28" s="37" t="s">
        <v>77</v>
      </c>
      <c r="D28" s="37" t="s">
        <v>78</v>
      </c>
      <c r="E28" s="37" t="s">
        <v>79</v>
      </c>
      <c r="F28" s="67" t="s">
        <v>13</v>
      </c>
      <c r="G28" s="116">
        <f>('Control de cambios'!E19*0.03)+('Control de cambios'!E20*0.03)+('Control de cambios'!E21*0.04)</f>
        <v>10</v>
      </c>
      <c r="H28" s="5"/>
    </row>
    <row r="29" spans="1:8" ht="38.25" x14ac:dyDescent="0.25">
      <c r="A29" s="123"/>
      <c r="B29" s="124"/>
      <c r="C29" s="37" t="s">
        <v>80</v>
      </c>
      <c r="D29" s="37" t="s">
        <v>81</v>
      </c>
      <c r="E29" s="37" t="s">
        <v>82</v>
      </c>
      <c r="F29" s="67" t="s">
        <v>13</v>
      </c>
      <c r="G29" s="117"/>
      <c r="H29" s="5"/>
    </row>
    <row r="30" spans="1:8" ht="76.5" x14ac:dyDescent="0.25">
      <c r="A30" s="125"/>
      <c r="B30" s="126"/>
      <c r="C30" s="37" t="s">
        <v>83</v>
      </c>
      <c r="D30" s="37" t="s">
        <v>84</v>
      </c>
      <c r="E30" s="37" t="s">
        <v>85</v>
      </c>
      <c r="F30" s="67" t="s">
        <v>13</v>
      </c>
      <c r="G30" s="118"/>
      <c r="H30" s="5"/>
    </row>
    <row r="31" spans="1:8" ht="29.25" customHeight="1" x14ac:dyDescent="0.25">
      <c r="A31" s="119" t="s">
        <v>12</v>
      </c>
      <c r="B31" s="119"/>
      <c r="C31" s="66" t="s">
        <v>13</v>
      </c>
      <c r="D31" s="66" t="s">
        <v>14</v>
      </c>
      <c r="E31" s="66" t="s">
        <v>15</v>
      </c>
      <c r="F31" s="65" t="s">
        <v>16</v>
      </c>
      <c r="G31" s="65" t="s">
        <v>28</v>
      </c>
      <c r="H31" s="5"/>
    </row>
    <row r="32" spans="1:8" ht="25.5" x14ac:dyDescent="0.25">
      <c r="A32" s="120" t="s">
        <v>86</v>
      </c>
      <c r="B32" s="120"/>
      <c r="C32" s="40" t="s">
        <v>87</v>
      </c>
      <c r="D32" s="40" t="s">
        <v>88</v>
      </c>
      <c r="E32" s="40" t="s">
        <v>89</v>
      </c>
      <c r="F32" s="67" t="s">
        <v>13</v>
      </c>
      <c r="G32" s="116">
        <f>('Control de cambios'!E22*0.025)+('Control de cambios'!E23*0.025)+('Control de cambios'!E24*0.025)+('Control de cambios'!E25*0.025)+('Control de cambios'!E26*0.025)+('Control de cambios'!E27*0.025)</f>
        <v>15</v>
      </c>
      <c r="H32" s="5"/>
    </row>
    <row r="33" spans="1:8" ht="38.25" x14ac:dyDescent="0.25">
      <c r="A33" s="120"/>
      <c r="B33" s="120"/>
      <c r="C33" s="40" t="s">
        <v>90</v>
      </c>
      <c r="D33" s="40" t="s">
        <v>91</v>
      </c>
      <c r="E33" s="40" t="s">
        <v>92</v>
      </c>
      <c r="F33" s="67" t="s">
        <v>13</v>
      </c>
      <c r="G33" s="117"/>
      <c r="H33" s="5"/>
    </row>
    <row r="34" spans="1:8" ht="38.25" x14ac:dyDescent="0.25">
      <c r="A34" s="120"/>
      <c r="B34" s="120"/>
      <c r="C34" s="40" t="s">
        <v>93</v>
      </c>
      <c r="D34" s="40" t="s">
        <v>94</v>
      </c>
      <c r="E34" s="40" t="s">
        <v>95</v>
      </c>
      <c r="F34" s="67" t="s">
        <v>13</v>
      </c>
      <c r="G34" s="117"/>
      <c r="H34" s="5"/>
    </row>
    <row r="35" spans="1:8" ht="25.5" x14ac:dyDescent="0.25">
      <c r="A35" s="120"/>
      <c r="B35" s="120"/>
      <c r="C35" s="40" t="s">
        <v>96</v>
      </c>
      <c r="D35" s="40" t="s">
        <v>97</v>
      </c>
      <c r="E35" s="40" t="s">
        <v>98</v>
      </c>
      <c r="F35" s="67" t="s">
        <v>13</v>
      </c>
      <c r="G35" s="117"/>
      <c r="H35" s="5"/>
    </row>
    <row r="36" spans="1:8" ht="25.5" x14ac:dyDescent="0.25">
      <c r="A36" s="120"/>
      <c r="B36" s="120"/>
      <c r="C36" s="40" t="s">
        <v>99</v>
      </c>
      <c r="D36" s="40" t="s">
        <v>100</v>
      </c>
      <c r="E36" s="40" t="s">
        <v>101</v>
      </c>
      <c r="F36" s="67" t="s">
        <v>13</v>
      </c>
      <c r="G36" s="117"/>
      <c r="H36" s="5"/>
    </row>
    <row r="37" spans="1:8" ht="38.25" x14ac:dyDescent="0.25">
      <c r="A37" s="120"/>
      <c r="B37" s="120"/>
      <c r="C37" s="40" t="s">
        <v>102</v>
      </c>
      <c r="D37" s="40" t="s">
        <v>103</v>
      </c>
      <c r="E37" s="40" t="s">
        <v>104</v>
      </c>
      <c r="F37" s="67" t="s">
        <v>13</v>
      </c>
      <c r="G37" s="118"/>
      <c r="H37" s="6"/>
    </row>
    <row r="38" spans="1:8" ht="29.25" customHeight="1" x14ac:dyDescent="0.25">
      <c r="A38" s="119" t="s">
        <v>12</v>
      </c>
      <c r="B38" s="119"/>
      <c r="C38" s="65" t="s">
        <v>13</v>
      </c>
      <c r="D38" s="65" t="s">
        <v>14</v>
      </c>
      <c r="E38" s="65" t="s">
        <v>15</v>
      </c>
      <c r="F38" s="65" t="s">
        <v>16</v>
      </c>
      <c r="G38" s="65" t="s">
        <v>17</v>
      </c>
      <c r="H38" s="6"/>
    </row>
    <row r="39" spans="1:8" ht="38.25" x14ac:dyDescent="0.25">
      <c r="A39" s="120" t="s">
        <v>105</v>
      </c>
      <c r="B39" s="120"/>
      <c r="C39" s="41" t="s">
        <v>106</v>
      </c>
      <c r="D39" s="41" t="s">
        <v>107</v>
      </c>
      <c r="E39" s="41" t="s">
        <v>108</v>
      </c>
      <c r="F39" s="67" t="s">
        <v>13</v>
      </c>
      <c r="G39" s="42">
        <f>('Control de cambios'!E28*0.05)</f>
        <v>5</v>
      </c>
      <c r="H39" s="6"/>
    </row>
    <row r="40" spans="1:8" ht="26.25" customHeight="1" x14ac:dyDescent="0.25">
      <c r="A40" s="119" t="s">
        <v>12</v>
      </c>
      <c r="B40" s="119"/>
      <c r="C40" s="65" t="s">
        <v>13</v>
      </c>
      <c r="D40" s="65" t="s">
        <v>14</v>
      </c>
      <c r="E40" s="65" t="s">
        <v>15</v>
      </c>
      <c r="F40" s="65" t="s">
        <v>16</v>
      </c>
      <c r="G40" s="65" t="s">
        <v>17</v>
      </c>
      <c r="H40" s="6"/>
    </row>
    <row r="41" spans="1:8" ht="63.75" x14ac:dyDescent="0.25">
      <c r="A41" s="120" t="s">
        <v>109</v>
      </c>
      <c r="B41" s="120"/>
      <c r="C41" s="41" t="s">
        <v>110</v>
      </c>
      <c r="D41" s="41" t="s">
        <v>111</v>
      </c>
      <c r="E41" s="41" t="s">
        <v>112</v>
      </c>
      <c r="F41" s="67" t="s">
        <v>13</v>
      </c>
      <c r="G41" s="42">
        <f>('Control de cambios'!E29*0.05)</f>
        <v>5</v>
      </c>
      <c r="H41" s="6"/>
    </row>
    <row r="42" spans="1:8" ht="27" customHeight="1" x14ac:dyDescent="0.25">
      <c r="A42" s="119" t="s">
        <v>12</v>
      </c>
      <c r="B42" s="119"/>
      <c r="C42" s="65" t="s">
        <v>13</v>
      </c>
      <c r="D42" s="65" t="s">
        <v>14</v>
      </c>
      <c r="E42" s="65" t="s">
        <v>15</v>
      </c>
      <c r="F42" s="65" t="s">
        <v>16</v>
      </c>
      <c r="G42" s="65" t="s">
        <v>17</v>
      </c>
      <c r="H42" s="6"/>
    </row>
    <row r="43" spans="1:8" ht="38.25" x14ac:dyDescent="0.25">
      <c r="A43" s="131" t="s">
        <v>113</v>
      </c>
      <c r="B43" s="132"/>
      <c r="C43" s="37" t="s">
        <v>114</v>
      </c>
      <c r="D43" s="37" t="s">
        <v>115</v>
      </c>
      <c r="E43" s="37" t="s">
        <v>116</v>
      </c>
      <c r="F43" s="67" t="s">
        <v>13</v>
      </c>
      <c r="G43" s="128">
        <f>('Control de cambios'!E30*0.0125)+('Control de cambios'!E31*0.0125)+('Control de cambios'!E32*0.0125)+('Control de cambios'!E33*0.0125)</f>
        <v>5</v>
      </c>
      <c r="H43" s="6"/>
    </row>
    <row r="44" spans="1:8" ht="25.5" x14ac:dyDescent="0.25">
      <c r="A44" s="133"/>
      <c r="B44" s="124"/>
      <c r="C44" s="37" t="s">
        <v>117</v>
      </c>
      <c r="D44" s="37" t="s">
        <v>118</v>
      </c>
      <c r="E44" s="37" t="s">
        <v>119</v>
      </c>
      <c r="F44" s="67" t="s">
        <v>13</v>
      </c>
      <c r="G44" s="129"/>
      <c r="H44" s="6"/>
    </row>
    <row r="45" spans="1:8" ht="25.5" x14ac:dyDescent="0.25">
      <c r="A45" s="133"/>
      <c r="B45" s="124"/>
      <c r="C45" s="37" t="s">
        <v>120</v>
      </c>
      <c r="D45" s="37" t="s">
        <v>121</v>
      </c>
      <c r="E45" s="37" t="s">
        <v>122</v>
      </c>
      <c r="F45" s="67" t="s">
        <v>13</v>
      </c>
      <c r="G45" s="129"/>
      <c r="H45" s="6"/>
    </row>
    <row r="46" spans="1:8" ht="25.5" x14ac:dyDescent="0.25">
      <c r="A46" s="134"/>
      <c r="B46" s="126"/>
      <c r="C46" s="37" t="s">
        <v>123</v>
      </c>
      <c r="D46" s="37" t="s">
        <v>124</v>
      </c>
      <c r="E46" s="37" t="s">
        <v>125</v>
      </c>
      <c r="F46" s="67" t="s">
        <v>13</v>
      </c>
      <c r="G46" s="130"/>
      <c r="H46" s="6"/>
    </row>
    <row r="47" spans="1:8" ht="29.25" customHeight="1" x14ac:dyDescent="0.25">
      <c r="A47" s="119" t="s">
        <v>12</v>
      </c>
      <c r="B47" s="119"/>
      <c r="C47" s="65" t="s">
        <v>13</v>
      </c>
      <c r="D47" s="65" t="s">
        <v>14</v>
      </c>
      <c r="E47" s="65" t="s">
        <v>15</v>
      </c>
      <c r="F47" s="65" t="s">
        <v>16</v>
      </c>
      <c r="G47" s="65" t="s">
        <v>17</v>
      </c>
      <c r="H47" s="7"/>
    </row>
    <row r="48" spans="1:8" ht="29.25" customHeight="1" x14ac:dyDescent="0.25">
      <c r="A48" s="131" t="s">
        <v>126</v>
      </c>
      <c r="B48" s="132"/>
      <c r="C48" s="43" t="s">
        <v>127</v>
      </c>
      <c r="D48" s="43" t="s">
        <v>128</v>
      </c>
      <c r="E48" s="43" t="s">
        <v>129</v>
      </c>
      <c r="F48" s="67" t="s">
        <v>13</v>
      </c>
      <c r="G48" s="116">
        <f>('Control de cambios'!E34*0.0125)+('Control de cambios'!E35*0.0125)+('Control de cambios'!E36*0.0125)+('Control de cambios'!E37*0.0125)</f>
        <v>5</v>
      </c>
      <c r="H48" s="7"/>
    </row>
    <row r="49" spans="1:8" ht="29.25" customHeight="1" x14ac:dyDescent="0.25">
      <c r="A49" s="133"/>
      <c r="B49" s="124"/>
      <c r="C49" s="43" t="s">
        <v>130</v>
      </c>
      <c r="D49" s="43" t="s">
        <v>131</v>
      </c>
      <c r="E49" s="43" t="s">
        <v>132</v>
      </c>
      <c r="F49" s="67" t="s">
        <v>13</v>
      </c>
      <c r="G49" s="117"/>
      <c r="H49" s="7"/>
    </row>
    <row r="50" spans="1:8" ht="29.25" customHeight="1" x14ac:dyDescent="0.25">
      <c r="A50" s="133"/>
      <c r="B50" s="124"/>
      <c r="C50" s="37" t="s">
        <v>133</v>
      </c>
      <c r="D50" s="37" t="s">
        <v>134</v>
      </c>
      <c r="E50" s="37" t="s">
        <v>135</v>
      </c>
      <c r="F50" s="67" t="s">
        <v>13</v>
      </c>
      <c r="G50" s="117"/>
      <c r="H50" s="7"/>
    </row>
    <row r="51" spans="1:8" ht="38.25" x14ac:dyDescent="0.25">
      <c r="A51" s="134"/>
      <c r="B51" s="126"/>
      <c r="C51" s="38" t="s">
        <v>136</v>
      </c>
      <c r="D51" s="38" t="s">
        <v>137</v>
      </c>
      <c r="E51" s="38" t="s">
        <v>138</v>
      </c>
      <c r="F51" s="67" t="s">
        <v>13</v>
      </c>
      <c r="G51" s="118"/>
      <c r="H51" s="6"/>
    </row>
    <row r="52" spans="1:8" ht="43.5" customHeight="1" x14ac:dyDescent="0.25">
      <c r="A52" s="127" t="s">
        <v>139</v>
      </c>
      <c r="B52" s="127"/>
      <c r="C52" s="127"/>
      <c r="D52" s="127"/>
      <c r="E52" s="127"/>
      <c r="F52" s="127"/>
      <c r="G52" s="44">
        <f>SUM(G6:G51)</f>
        <v>100</v>
      </c>
      <c r="H52" s="9"/>
    </row>
  </sheetData>
  <mergeCells count="36">
    <mergeCell ref="A1:B3"/>
    <mergeCell ref="C1:F1"/>
    <mergeCell ref="C2:F2"/>
    <mergeCell ref="C3:F3"/>
    <mergeCell ref="A5:B5"/>
    <mergeCell ref="A9:B9"/>
    <mergeCell ref="A13:B13"/>
    <mergeCell ref="A52:F52"/>
    <mergeCell ref="G24:G26"/>
    <mergeCell ref="G20:G22"/>
    <mergeCell ref="A47:B47"/>
    <mergeCell ref="G43:G46"/>
    <mergeCell ref="G48:G51"/>
    <mergeCell ref="A43:B46"/>
    <mergeCell ref="A48:B51"/>
    <mergeCell ref="A14:B18"/>
    <mergeCell ref="A19:B19"/>
    <mergeCell ref="A20:B22"/>
    <mergeCell ref="A24:B26"/>
    <mergeCell ref="A23:B23"/>
    <mergeCell ref="G6:G8"/>
    <mergeCell ref="G10:G12"/>
    <mergeCell ref="G14:G18"/>
    <mergeCell ref="G28:G30"/>
    <mergeCell ref="A42:B42"/>
    <mergeCell ref="A38:B38"/>
    <mergeCell ref="A39:B39"/>
    <mergeCell ref="A40:B40"/>
    <mergeCell ref="A41:B41"/>
    <mergeCell ref="G32:G37"/>
    <mergeCell ref="A10:B12"/>
    <mergeCell ref="A6:B8"/>
    <mergeCell ref="A32:B37"/>
    <mergeCell ref="A31:B31"/>
    <mergeCell ref="A27:B27"/>
    <mergeCell ref="A28:B3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'Control de cambios'!$B$7:$D$7</xm:f>
          </x14:formula1>
          <xm:sqref>F17:F18</xm:sqref>
        </x14:dataValidation>
        <x14:dataValidation type="list" allowBlank="1" showInputMessage="1" showErrorMessage="1" xr:uid="{00000000-0002-0000-0100-000001000000}">
          <x14:formula1>
            <xm:f>'Control de cambios'!$B$2:$D$2</xm:f>
          </x14:formula1>
          <xm:sqref>F6 F10 F14 F20 F24 F28 F32 F35 F43 F48</xm:sqref>
        </x14:dataValidation>
        <x14:dataValidation type="list" allowBlank="1" showInputMessage="1" showErrorMessage="1" xr:uid="{00000000-0002-0000-0100-000002000000}">
          <x14:formula1>
            <xm:f>'Control de cambios'!$B$3:$D$3</xm:f>
          </x14:formula1>
          <xm:sqref>F7 F11 F15 F21 F25 F29 F33 F36 F44 F49</xm:sqref>
        </x14:dataValidation>
        <x14:dataValidation type="list" allowBlank="1" showInputMessage="1" showErrorMessage="1" xr:uid="{00000000-0002-0000-0100-000003000000}">
          <x14:formula1>
            <xm:f>'Control de cambios'!$B$4:$D$4</xm:f>
          </x14:formula1>
          <xm:sqref>F8 F12 F16 F22 F26 F30 F34 F37 F45 F41 F39 F50</xm:sqref>
        </x14:dataValidation>
        <x14:dataValidation type="list" allowBlank="1" showInputMessage="1" showErrorMessage="1" xr:uid="{00000000-0002-0000-0100-000004000000}">
          <x14:formula1>
            <xm:f>'Control de cambios'!$B$20:$D$20</xm:f>
          </x14:formula1>
          <xm:sqref>F46 F51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3"/>
  <sheetViews>
    <sheetView showGridLines="0" zoomScale="85" zoomScaleNormal="85" workbookViewId="0">
      <selection activeCell="D1" sqref="D1"/>
    </sheetView>
  </sheetViews>
  <sheetFormatPr baseColWidth="10" defaultColWidth="11.42578125" defaultRowHeight="15" x14ac:dyDescent="0.25"/>
  <cols>
    <col min="1" max="1" width="34.140625" customWidth="1"/>
    <col min="2" max="2" width="39.5703125" customWidth="1"/>
    <col min="3" max="3" width="30.140625" customWidth="1"/>
    <col min="4" max="4" width="37.5703125" customWidth="1"/>
    <col min="5" max="5" width="18.7109375" customWidth="1"/>
  </cols>
  <sheetData>
    <row r="1" spans="1:6" ht="30" customHeight="1" x14ac:dyDescent="0.25">
      <c r="A1" s="156"/>
      <c r="B1" s="137" t="s">
        <v>356</v>
      </c>
      <c r="C1" s="146"/>
      <c r="D1" s="64" t="s">
        <v>357</v>
      </c>
      <c r="F1" s="1"/>
    </row>
    <row r="2" spans="1:6" ht="23.25" customHeight="1" x14ac:dyDescent="0.25">
      <c r="A2" s="157"/>
      <c r="B2" s="138" t="s">
        <v>140</v>
      </c>
      <c r="C2" s="138"/>
      <c r="D2" s="64" t="s">
        <v>10</v>
      </c>
      <c r="F2" s="1"/>
    </row>
    <row r="3" spans="1:6" ht="23.25" customHeight="1" x14ac:dyDescent="0.25">
      <c r="A3" s="158"/>
      <c r="B3" s="138" t="s">
        <v>359</v>
      </c>
      <c r="C3" s="138"/>
      <c r="D3" s="64" t="s">
        <v>11</v>
      </c>
      <c r="F3" s="1"/>
    </row>
    <row r="4" spans="1:6" ht="15" customHeight="1" x14ac:dyDescent="0.25">
      <c r="A4" s="69"/>
      <c r="B4" s="70"/>
      <c r="C4" s="70"/>
      <c r="D4" s="71"/>
      <c r="F4" s="1"/>
    </row>
    <row r="5" spans="1:6" x14ac:dyDescent="0.25">
      <c r="A5" s="76" t="s">
        <v>141</v>
      </c>
      <c r="B5" s="159"/>
      <c r="C5" s="160"/>
      <c r="D5" s="161"/>
    </row>
    <row r="6" spans="1:6" x14ac:dyDescent="0.25">
      <c r="A6" s="153" t="s">
        <v>142</v>
      </c>
      <c r="B6" s="154"/>
      <c r="C6" s="154"/>
      <c r="D6" s="155"/>
      <c r="E6" s="8"/>
    </row>
    <row r="7" spans="1:6" x14ac:dyDescent="0.25">
      <c r="A7" s="72"/>
      <c r="B7" s="149"/>
      <c r="C7" s="149"/>
      <c r="D7" s="150"/>
      <c r="E7" s="8"/>
    </row>
    <row r="8" spans="1:6" x14ac:dyDescent="0.25">
      <c r="A8" s="77" t="s">
        <v>143</v>
      </c>
      <c r="B8" s="151"/>
      <c r="C8" s="151"/>
      <c r="D8" s="152"/>
      <c r="E8" s="8"/>
    </row>
    <row r="9" spans="1:6" x14ac:dyDescent="0.25">
      <c r="A9" s="78" t="s">
        <v>144</v>
      </c>
      <c r="B9" s="151"/>
      <c r="C9" s="151"/>
      <c r="D9" s="152"/>
      <c r="E9" s="8"/>
    </row>
    <row r="10" spans="1:6" x14ac:dyDescent="0.25">
      <c r="A10" s="78" t="s">
        <v>145</v>
      </c>
      <c r="B10" s="151" t="s">
        <v>146</v>
      </c>
      <c r="C10" s="151"/>
      <c r="D10" s="152"/>
      <c r="E10" s="8"/>
    </row>
    <row r="11" spans="1:6" x14ac:dyDescent="0.25">
      <c r="A11" s="78" t="s">
        <v>147</v>
      </c>
      <c r="B11" s="151" t="s">
        <v>191</v>
      </c>
      <c r="C11" s="151"/>
      <c r="D11" s="152"/>
      <c r="E11" s="8"/>
    </row>
    <row r="12" spans="1:6" x14ac:dyDescent="0.25">
      <c r="A12" s="76"/>
      <c r="B12" s="147"/>
      <c r="C12" s="147"/>
      <c r="D12" s="148"/>
      <c r="E12" s="8"/>
    </row>
    <row r="13" spans="1:6" x14ac:dyDescent="0.25">
      <c r="A13" s="176" t="s">
        <v>149</v>
      </c>
      <c r="B13" s="177"/>
      <c r="C13" s="177"/>
      <c r="D13" s="178"/>
      <c r="E13" s="8"/>
    </row>
    <row r="14" spans="1:6" x14ac:dyDescent="0.25">
      <c r="A14" s="76"/>
      <c r="B14" s="179"/>
      <c r="C14" s="179"/>
      <c r="D14" s="180"/>
      <c r="E14" s="8"/>
    </row>
    <row r="15" spans="1:6" x14ac:dyDescent="0.25">
      <c r="A15" s="79" t="s">
        <v>150</v>
      </c>
      <c r="B15" s="151"/>
      <c r="C15" s="151"/>
      <c r="D15" s="152"/>
      <c r="E15" s="8"/>
    </row>
    <row r="16" spans="1:6" x14ac:dyDescent="0.25">
      <c r="A16" s="77" t="s">
        <v>151</v>
      </c>
      <c r="B16" s="151"/>
      <c r="C16" s="151"/>
      <c r="D16" s="152"/>
      <c r="E16" s="8"/>
    </row>
    <row r="17" spans="1:5" x14ac:dyDescent="0.25">
      <c r="A17" s="77" t="s">
        <v>152</v>
      </c>
      <c r="B17" s="151"/>
      <c r="C17" s="151"/>
      <c r="D17" s="152"/>
      <c r="E17" s="8"/>
    </row>
    <row r="18" spans="1:5" x14ac:dyDescent="0.25">
      <c r="A18" s="79" t="s">
        <v>153</v>
      </c>
      <c r="B18" s="151"/>
      <c r="C18" s="151"/>
      <c r="D18" s="152"/>
      <c r="E18" s="8"/>
    </row>
    <row r="19" spans="1:5" x14ac:dyDescent="0.25">
      <c r="A19" s="79" t="s">
        <v>154</v>
      </c>
      <c r="B19" s="151" t="s">
        <v>191</v>
      </c>
      <c r="C19" s="151"/>
      <c r="D19" s="152"/>
      <c r="E19" s="8"/>
    </row>
    <row r="20" spans="1:5" x14ac:dyDescent="0.25">
      <c r="A20" s="77" t="s">
        <v>155</v>
      </c>
      <c r="B20" s="151"/>
      <c r="C20" s="151"/>
      <c r="D20" s="152"/>
      <c r="E20" s="8"/>
    </row>
    <row r="21" spans="1:5" ht="29.25" x14ac:dyDescent="0.25">
      <c r="A21" s="80" t="s">
        <v>156</v>
      </c>
      <c r="B21" s="169" t="s">
        <v>157</v>
      </c>
      <c r="C21" s="169"/>
      <c r="D21" s="170"/>
      <c r="E21" s="8"/>
    </row>
    <row r="22" spans="1:5" x14ac:dyDescent="0.25">
      <c r="A22" s="81" t="s">
        <v>158</v>
      </c>
      <c r="B22" s="169" t="s">
        <v>159</v>
      </c>
      <c r="C22" s="169"/>
      <c r="D22" s="170"/>
      <c r="E22" s="8"/>
    </row>
    <row r="23" spans="1:5" x14ac:dyDescent="0.25">
      <c r="A23" s="82"/>
      <c r="B23" s="83"/>
      <c r="C23" s="83"/>
      <c r="D23" s="84"/>
      <c r="E23" s="8"/>
    </row>
    <row r="24" spans="1:5" x14ac:dyDescent="0.25">
      <c r="A24" s="176" t="s">
        <v>160</v>
      </c>
      <c r="B24" s="177"/>
      <c r="C24" s="177"/>
      <c r="D24" s="178"/>
      <c r="E24" s="8"/>
    </row>
    <row r="25" spans="1:5" x14ac:dyDescent="0.25">
      <c r="A25" s="76"/>
      <c r="B25" s="179"/>
      <c r="C25" s="179"/>
      <c r="D25" s="180"/>
      <c r="E25" s="8"/>
    </row>
    <row r="26" spans="1:5" x14ac:dyDescent="0.25">
      <c r="A26" s="79" t="s">
        <v>150</v>
      </c>
      <c r="B26" s="151"/>
      <c r="C26" s="151"/>
      <c r="D26" s="152"/>
      <c r="E26" s="8"/>
    </row>
    <row r="27" spans="1:5" x14ac:dyDescent="0.25">
      <c r="A27" s="77" t="s">
        <v>151</v>
      </c>
      <c r="B27" s="151"/>
      <c r="C27" s="151"/>
      <c r="D27" s="152"/>
      <c r="E27" s="8"/>
    </row>
    <row r="28" spans="1:5" x14ac:dyDescent="0.25">
      <c r="A28" s="77" t="s">
        <v>152</v>
      </c>
      <c r="B28" s="151"/>
      <c r="C28" s="151"/>
      <c r="D28" s="152"/>
      <c r="E28" s="8"/>
    </row>
    <row r="29" spans="1:5" x14ac:dyDescent="0.25">
      <c r="A29" s="79" t="s">
        <v>153</v>
      </c>
      <c r="B29" s="151"/>
      <c r="C29" s="151"/>
      <c r="D29" s="152"/>
      <c r="E29" s="8"/>
    </row>
    <row r="30" spans="1:5" x14ac:dyDescent="0.25">
      <c r="A30" s="79" t="s">
        <v>154</v>
      </c>
      <c r="B30" s="151" t="s">
        <v>148</v>
      </c>
      <c r="C30" s="151"/>
      <c r="D30" s="152"/>
      <c r="E30" s="8"/>
    </row>
    <row r="31" spans="1:5" x14ac:dyDescent="0.25">
      <c r="A31" s="77" t="s">
        <v>155</v>
      </c>
      <c r="B31" s="151"/>
      <c r="C31" s="151"/>
      <c r="D31" s="152"/>
      <c r="E31" s="8"/>
    </row>
    <row r="32" spans="1:5" ht="29.25" x14ac:dyDescent="0.25">
      <c r="A32" s="80" t="s">
        <v>156</v>
      </c>
      <c r="B32" s="169" t="s">
        <v>157</v>
      </c>
      <c r="C32" s="169"/>
      <c r="D32" s="170"/>
      <c r="E32" s="8"/>
    </row>
    <row r="33" spans="1:5" x14ac:dyDescent="0.25">
      <c r="A33" s="81" t="s">
        <v>158</v>
      </c>
      <c r="B33" s="169" t="s">
        <v>159</v>
      </c>
      <c r="C33" s="169"/>
      <c r="D33" s="170"/>
      <c r="E33" s="8"/>
    </row>
    <row r="34" spans="1:5" x14ac:dyDescent="0.25">
      <c r="A34" s="82"/>
      <c r="B34" s="83"/>
      <c r="C34" s="83"/>
      <c r="D34" s="84"/>
      <c r="E34" s="8"/>
    </row>
    <row r="35" spans="1:5" x14ac:dyDescent="0.25">
      <c r="A35" s="171" t="s">
        <v>161</v>
      </c>
      <c r="B35" s="172"/>
      <c r="C35" s="172"/>
      <c r="D35" s="173"/>
      <c r="E35" s="8"/>
    </row>
    <row r="36" spans="1:5" x14ac:dyDescent="0.25">
      <c r="A36" s="174" t="s">
        <v>162</v>
      </c>
      <c r="B36" s="175"/>
      <c r="C36" s="85" t="s">
        <v>163</v>
      </c>
      <c r="D36" s="86" t="s">
        <v>164</v>
      </c>
    </row>
    <row r="37" spans="1:5" x14ac:dyDescent="0.25">
      <c r="A37" s="162" t="s">
        <v>165</v>
      </c>
      <c r="B37" s="163"/>
      <c r="C37" s="87">
        <f>'1. Fmto. Rúbrica'!G6</f>
        <v>5</v>
      </c>
      <c r="D37" s="88">
        <v>5</v>
      </c>
    </row>
    <row r="38" spans="1:5" x14ac:dyDescent="0.25">
      <c r="A38" s="162" t="s">
        <v>166</v>
      </c>
      <c r="B38" s="163"/>
      <c r="C38" s="89">
        <f>'1. Fmto. Rúbrica'!G10</f>
        <v>15</v>
      </c>
      <c r="D38" s="88">
        <v>15</v>
      </c>
    </row>
    <row r="39" spans="1:5" x14ac:dyDescent="0.25">
      <c r="A39" s="162" t="s">
        <v>167</v>
      </c>
      <c r="B39" s="163"/>
      <c r="C39" s="90">
        <f>'1. Fmto. Rúbrica'!G14</f>
        <v>15</v>
      </c>
      <c r="D39" s="91">
        <v>15</v>
      </c>
    </row>
    <row r="40" spans="1:5" ht="15.75" customHeight="1" x14ac:dyDescent="0.25">
      <c r="A40" s="162" t="s">
        <v>168</v>
      </c>
      <c r="B40" s="163"/>
      <c r="C40" s="90">
        <f>'1. Fmto. Rúbrica'!G20</f>
        <v>10</v>
      </c>
      <c r="D40" s="91">
        <v>10</v>
      </c>
    </row>
    <row r="41" spans="1:5" x14ac:dyDescent="0.25">
      <c r="A41" s="162" t="s">
        <v>169</v>
      </c>
      <c r="B41" s="163"/>
      <c r="C41" s="90">
        <f>'1. Fmto. Rúbrica'!G24</f>
        <v>10</v>
      </c>
      <c r="D41" s="91">
        <v>10</v>
      </c>
    </row>
    <row r="42" spans="1:5" x14ac:dyDescent="0.25">
      <c r="A42" s="164" t="s">
        <v>170</v>
      </c>
      <c r="B42" s="165"/>
      <c r="C42" s="90">
        <f>'1. Fmto. Rúbrica'!G28</f>
        <v>10</v>
      </c>
      <c r="D42" s="91">
        <v>10</v>
      </c>
    </row>
    <row r="43" spans="1:5" x14ac:dyDescent="0.25">
      <c r="A43" s="164" t="s">
        <v>171</v>
      </c>
      <c r="B43" s="165"/>
      <c r="C43" s="90">
        <f>'1. Fmto. Rúbrica'!G32</f>
        <v>15</v>
      </c>
      <c r="D43" s="91">
        <v>15</v>
      </c>
    </row>
    <row r="44" spans="1:5" x14ac:dyDescent="0.25">
      <c r="A44" s="164" t="s">
        <v>172</v>
      </c>
      <c r="B44" s="165"/>
      <c r="C44" s="90">
        <f>'1. Fmto. Rúbrica'!G39</f>
        <v>5</v>
      </c>
      <c r="D44" s="91">
        <v>5</v>
      </c>
    </row>
    <row r="45" spans="1:5" x14ac:dyDescent="0.25">
      <c r="A45" s="162" t="s">
        <v>173</v>
      </c>
      <c r="B45" s="163"/>
      <c r="C45" s="90">
        <f>'1. Fmto. Rúbrica'!G41</f>
        <v>5</v>
      </c>
      <c r="D45" s="91">
        <v>5</v>
      </c>
    </row>
    <row r="46" spans="1:5" x14ac:dyDescent="0.25">
      <c r="A46" s="164" t="s">
        <v>174</v>
      </c>
      <c r="B46" s="165"/>
      <c r="C46" s="90">
        <f>'1. Fmto. Rúbrica'!G43</f>
        <v>5</v>
      </c>
      <c r="D46" s="91">
        <v>5</v>
      </c>
    </row>
    <row r="47" spans="1:5" x14ac:dyDescent="0.25">
      <c r="A47" s="162" t="s">
        <v>175</v>
      </c>
      <c r="B47" s="163"/>
      <c r="C47" s="90">
        <f>'1. Fmto. Rúbrica'!G48</f>
        <v>5</v>
      </c>
      <c r="D47" s="91">
        <v>5</v>
      </c>
    </row>
    <row r="48" spans="1:5" x14ac:dyDescent="0.25">
      <c r="A48" s="167" t="s">
        <v>176</v>
      </c>
      <c r="B48" s="168"/>
      <c r="C48" s="92">
        <f>SUM(C37:C47)</f>
        <v>100</v>
      </c>
      <c r="D48" s="93">
        <f>SUM(D37:D47)</f>
        <v>100</v>
      </c>
    </row>
    <row r="49" spans="1:4" x14ac:dyDescent="0.25">
      <c r="A49" s="94"/>
      <c r="B49" s="95"/>
      <c r="C49" s="95"/>
      <c r="D49" s="96"/>
    </row>
    <row r="50" spans="1:4" x14ac:dyDescent="0.25">
      <c r="A50" s="94"/>
      <c r="B50" s="95"/>
      <c r="C50" s="95"/>
      <c r="D50" s="96"/>
    </row>
    <row r="51" spans="1:4" x14ac:dyDescent="0.25">
      <c r="A51" s="144" t="s">
        <v>177</v>
      </c>
      <c r="B51" s="145"/>
      <c r="C51" s="145"/>
      <c r="D51" s="97">
        <f>C48*5/100</f>
        <v>5</v>
      </c>
    </row>
    <row r="52" spans="1:4" x14ac:dyDescent="0.25">
      <c r="A52" s="140" t="s">
        <v>178</v>
      </c>
      <c r="B52" s="141"/>
      <c r="C52" s="141"/>
      <c r="D52" s="97">
        <v>3</v>
      </c>
    </row>
    <row r="53" spans="1:4" x14ac:dyDescent="0.25">
      <c r="A53" s="94"/>
      <c r="B53" s="95"/>
      <c r="C53" s="95"/>
      <c r="D53" s="96"/>
    </row>
    <row r="54" spans="1:4" x14ac:dyDescent="0.25">
      <c r="A54" s="142" t="s">
        <v>179</v>
      </c>
      <c r="B54" s="143"/>
      <c r="C54" s="143"/>
      <c r="D54" s="98" t="str">
        <f>IF(D51&gt;=D52,'Control de cambios'!B47,'Control de cambios'!B48)</f>
        <v>APROBADO</v>
      </c>
    </row>
    <row r="55" spans="1:4" x14ac:dyDescent="0.25">
      <c r="A55" s="94"/>
      <c r="B55" s="95"/>
      <c r="C55" s="95"/>
      <c r="D55" s="96"/>
    </row>
    <row r="56" spans="1:4" x14ac:dyDescent="0.25">
      <c r="A56" s="94"/>
      <c r="B56" s="95"/>
      <c r="C56" s="95"/>
      <c r="D56" s="96"/>
    </row>
    <row r="57" spans="1:4" x14ac:dyDescent="0.25">
      <c r="A57" s="94"/>
      <c r="B57" s="95"/>
      <c r="C57" s="95"/>
      <c r="D57" s="96"/>
    </row>
    <row r="58" spans="1:4" x14ac:dyDescent="0.25">
      <c r="A58" s="94"/>
      <c r="B58" s="95"/>
      <c r="C58" s="95"/>
      <c r="D58" s="96"/>
    </row>
    <row r="59" spans="1:4" x14ac:dyDescent="0.25">
      <c r="A59" s="94"/>
      <c r="B59" s="166"/>
      <c r="C59" s="166"/>
      <c r="D59" s="96"/>
    </row>
    <row r="60" spans="1:4" x14ac:dyDescent="0.25">
      <c r="A60" s="94"/>
      <c r="B60" s="139" t="s">
        <v>180</v>
      </c>
      <c r="C60" s="139"/>
      <c r="D60" s="96"/>
    </row>
    <row r="61" spans="1:4" x14ac:dyDescent="0.25">
      <c r="A61" s="94"/>
      <c r="B61" s="95"/>
      <c r="C61" s="95"/>
      <c r="D61" s="96"/>
    </row>
    <row r="62" spans="1:4" x14ac:dyDescent="0.25">
      <c r="A62" s="94"/>
      <c r="B62" s="95"/>
      <c r="C62" s="95"/>
      <c r="D62" s="96"/>
    </row>
    <row r="63" spans="1:4" ht="15.75" thickBot="1" x14ac:dyDescent="0.3">
      <c r="A63" s="73"/>
      <c r="B63" s="74"/>
      <c r="C63" s="74"/>
      <c r="D63" s="75"/>
    </row>
  </sheetData>
  <mergeCells count="51">
    <mergeCell ref="A13:D13"/>
    <mergeCell ref="B14:D14"/>
    <mergeCell ref="A24:D24"/>
    <mergeCell ref="B25:D25"/>
    <mergeCell ref="B26:D26"/>
    <mergeCell ref="B15:D15"/>
    <mergeCell ref="B16:D16"/>
    <mergeCell ref="B17:D17"/>
    <mergeCell ref="B18:D18"/>
    <mergeCell ref="B19:D19"/>
    <mergeCell ref="A37:B37"/>
    <mergeCell ref="B20:D20"/>
    <mergeCell ref="B21:D21"/>
    <mergeCell ref="B22:D22"/>
    <mergeCell ref="B33:D33"/>
    <mergeCell ref="B30:D30"/>
    <mergeCell ref="B27:D27"/>
    <mergeCell ref="B28:D28"/>
    <mergeCell ref="B29:D29"/>
    <mergeCell ref="B31:D31"/>
    <mergeCell ref="B32:D32"/>
    <mergeCell ref="A35:D35"/>
    <mergeCell ref="A36:B36"/>
    <mergeCell ref="B59:C59"/>
    <mergeCell ref="A43:B43"/>
    <mergeCell ref="A44:B44"/>
    <mergeCell ref="A46:B46"/>
    <mergeCell ref="A47:B47"/>
    <mergeCell ref="A48:B48"/>
    <mergeCell ref="A39:B39"/>
    <mergeCell ref="A40:B40"/>
    <mergeCell ref="A41:B41"/>
    <mergeCell ref="A45:B45"/>
    <mergeCell ref="A38:B38"/>
    <mergeCell ref="A42:B42"/>
    <mergeCell ref="B60:C60"/>
    <mergeCell ref="A52:C52"/>
    <mergeCell ref="A54:C54"/>
    <mergeCell ref="A51:C51"/>
    <mergeCell ref="B1:C1"/>
    <mergeCell ref="B2:C2"/>
    <mergeCell ref="B3:C3"/>
    <mergeCell ref="B12:D12"/>
    <mergeCell ref="B7:D7"/>
    <mergeCell ref="B8:D8"/>
    <mergeCell ref="B9:D9"/>
    <mergeCell ref="A6:D6"/>
    <mergeCell ref="A1:A3"/>
    <mergeCell ref="B5:D5"/>
    <mergeCell ref="B10:D10"/>
    <mergeCell ref="B11:D11"/>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5A1E6CF-4CE5-40EE-863B-6F9F08D25C9A}">
          <x14:formula1>
            <xm:f>'DATOS '!$H$1:$H$10</xm:f>
          </x14:formula1>
          <xm:sqref>B32:D32 B21:D21</xm:sqref>
        </x14:dataValidation>
        <x14:dataValidation type="list" allowBlank="1" showInputMessage="1" showErrorMessage="1" xr:uid="{0DD3A4E0-427D-41D6-9512-F4336AC7D732}">
          <x14:formula1>
            <xm:f>'DATOS '!$D$1:$D$11</xm:f>
          </x14:formula1>
          <xm:sqref>B30:D30 B11:D11 B19:D19</xm:sqref>
        </x14:dataValidation>
        <x14:dataValidation type="list" allowBlank="1" showInputMessage="1" showErrorMessage="1" xr:uid="{2D96D654-1241-466A-A0C0-FAF675595473}">
          <x14:formula1>
            <xm:f>'Control de cambios'!$A$51:$A$53</xm:f>
          </x14:formula1>
          <xm:sqref>B22:D22 B33:D33</xm:sqref>
        </x14:dataValidation>
        <x14:dataValidation type="list" allowBlank="1" showInputMessage="1" showErrorMessage="1" xr:uid="{DE978A5A-3084-41DC-BB34-10C2697A0622}">
          <x14:formula1>
            <xm:f>'DATOS '!$B$1:$B$7</xm:f>
          </x14:formula1>
          <xm:sqref>B10:D10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DD342-A726-4B8E-8AA4-4911F9D05EA3}">
  <sheetPr>
    <tabColor rgb="FF008066"/>
  </sheetPr>
  <dimension ref="A1:L37"/>
  <sheetViews>
    <sheetView workbookViewId="0">
      <selection activeCell="H4" sqref="H4"/>
    </sheetView>
  </sheetViews>
  <sheetFormatPr baseColWidth="10" defaultColWidth="11.42578125" defaultRowHeight="15" x14ac:dyDescent="0.25"/>
  <cols>
    <col min="1" max="1" width="6.28515625" bestFit="1" customWidth="1"/>
    <col min="2" max="2" width="46.85546875" customWidth="1"/>
    <col min="3" max="3" width="5.5703125" customWidth="1"/>
    <col min="4" max="4" width="22.140625" bestFit="1" customWidth="1"/>
    <col min="5" max="5" width="9.5703125" customWidth="1"/>
    <col min="6" max="6" width="69.85546875" customWidth="1"/>
    <col min="7" max="7" width="4.85546875" bestFit="1" customWidth="1"/>
    <col min="8" max="8" width="33" customWidth="1"/>
    <col min="9" max="9" width="9.140625" customWidth="1"/>
    <col min="10" max="10" width="79.85546875" customWidth="1"/>
    <col min="11" max="11" width="54.42578125" customWidth="1"/>
    <col min="12" max="12" width="51.140625" bestFit="1" customWidth="1"/>
  </cols>
  <sheetData>
    <row r="1" spans="1:12" x14ac:dyDescent="0.25">
      <c r="A1" s="99" t="s">
        <v>348</v>
      </c>
      <c r="B1" s="99" t="s">
        <v>349</v>
      </c>
      <c r="C1" s="99">
        <f>IF('[1]2. Fmto. Evaluación'!B10= B2,A2,IF('[1]2. Fmto. Evaluación'!B10= B3,A3,IF('[1]2. Fmto. Evaluación'!B10= B4,A4,IF('[1]2. Fmto. Evaluación'!B10= B5,A5,IF('[1]2. Fmto. Evaluación'!B10= B6,A6,IF('[1]2. Fmto. Evaluación'!B10= B7,A7,""))))))</f>
        <v>1</v>
      </c>
      <c r="D1" s="99" t="s">
        <v>350</v>
      </c>
      <c r="E1" s="99" t="s">
        <v>351</v>
      </c>
      <c r="F1" s="99" t="s">
        <v>352</v>
      </c>
      <c r="G1" s="99">
        <f>IF('[1]2. Fmto. Evaluación'!B19=F2,E2,IF('[1]2. Fmto. Evaluación'!B19=F3,E3,IF('[1]2. Fmto. Evaluación'!B19=F4,E4,IF('[1]2. Fmto. Evaluación'!B19=F5,E5,IF('[1]2. Fmto. Evaluación'!B19=F6,E6,IF('[1]2. Fmto. Evaluación'!B19=F7,E7,IF('[1]2. Fmto. Evaluación'!B19=F8,E8,IF('[1]2. Fmto. Evaluación'!B19=F9,E9,IF('[1]2. Fmto. Evaluación'!B19=F10,E10,IF('[1]2. Fmto. Evaluación'!B19=F11,E11,IF('[1]2. Fmto. Evaluación'!B19=F12,E12,IF('[1]2. Fmto. Evaluación'!B19=F13,E13,IF('[1]2. Fmto. Evaluación'!B19=F14,E14,IF('[1]2. Fmto. Evaluación'!B19=F15,E15,IF('[1]2. Fmto. Evaluación'!B19=F16,E16,IF('[1]2. Fmto. Evaluación'!B19=F17,E17,IF('[1]2. Fmto. Evaluación'!B19=F18,E18,IF('[1]2. Fmto. Evaluación'!B19=F19,E19,IF('[1]2. Fmto. Evaluación'!B19=F20,E20,IF('[1]2. Fmto. Evaluación'!B19=F21,E21,IF('[1]2. Fmto. Evaluación'!B19=F22,E22,IF('[1]2. Fmto. Evaluación'!B19=F23,E23,""))))))))))))))))))))))</f>
        <v>104</v>
      </c>
      <c r="H1" s="99" t="s">
        <v>350</v>
      </c>
      <c r="I1" s="99" t="s">
        <v>353</v>
      </c>
      <c r="J1" s="99" t="s">
        <v>296</v>
      </c>
      <c r="K1" s="99" t="s">
        <v>181</v>
      </c>
      <c r="L1" s="99" t="s">
        <v>297</v>
      </c>
    </row>
    <row r="2" spans="1:12" x14ac:dyDescent="0.25">
      <c r="A2">
        <v>1</v>
      </c>
      <c r="B2" t="s">
        <v>146</v>
      </c>
      <c r="C2" s="109">
        <f>($C$1 &amp;"01")*1</f>
        <v>101</v>
      </c>
      <c r="D2" s="109" t="str">
        <f>IFERROR(VLOOKUP(C2,E:F,2,FALSE),"")</f>
        <v>Ingeniería Agroindustrial</v>
      </c>
      <c r="E2">
        <v>201</v>
      </c>
      <c r="F2" t="s">
        <v>182</v>
      </c>
      <c r="G2" s="109">
        <f>($G$1&amp;"1")*1</f>
        <v>1041</v>
      </c>
      <c r="H2" s="109" t="str">
        <f>IFERROR(VLOOKUP(G2,I:J,2,FALSE),"")</f>
        <v>Calidad e  Inocuidad alimentaria</v>
      </c>
      <c r="I2">
        <v>1041</v>
      </c>
      <c r="J2" s="100" t="s">
        <v>298</v>
      </c>
      <c r="K2" s="182" t="s">
        <v>299</v>
      </c>
      <c r="L2" t="s">
        <v>300</v>
      </c>
    </row>
    <row r="3" spans="1:12" x14ac:dyDescent="0.25">
      <c r="A3">
        <v>2</v>
      </c>
      <c r="B3" t="s">
        <v>301</v>
      </c>
      <c r="C3" s="109">
        <f>($C$1 &amp;"02")*1</f>
        <v>102</v>
      </c>
      <c r="D3" s="109" t="str">
        <f t="shared" ref="D3:D11" si="0">IFERROR(VLOOKUP(C3,E:F,2,FALSE),"")</f>
        <v>Ingeniería Ambiental</v>
      </c>
      <c r="E3">
        <v>202</v>
      </c>
      <c r="F3" t="s">
        <v>183</v>
      </c>
      <c r="G3" s="109">
        <f>($G$1&amp;"2")*1</f>
        <v>1042</v>
      </c>
      <c r="H3" s="109" t="str">
        <f t="shared" ref="H3:H10" si="1">IFERROR(VLOOKUP(G3,I:J,2,FALSE),"")</f>
        <v>Desarrollo e innovación de productos</v>
      </c>
      <c r="I3">
        <v>1042</v>
      </c>
      <c r="J3" s="100" t="s">
        <v>302</v>
      </c>
      <c r="K3" s="182"/>
      <c r="L3" t="s">
        <v>303</v>
      </c>
    </row>
    <row r="4" spans="1:12" x14ac:dyDescent="0.25">
      <c r="A4">
        <v>3</v>
      </c>
      <c r="B4" t="s">
        <v>304</v>
      </c>
      <c r="C4" s="109">
        <f>($C$1 &amp;"03")*1</f>
        <v>103</v>
      </c>
      <c r="D4" s="109" t="str">
        <f t="shared" si="0"/>
        <v>Ingeniería Civil</v>
      </c>
      <c r="E4">
        <v>203</v>
      </c>
      <c r="F4" t="s">
        <v>184</v>
      </c>
      <c r="G4" s="109">
        <f>($G$1&amp;"3")*1</f>
        <v>1043</v>
      </c>
      <c r="H4" s="109" t="str">
        <f t="shared" si="1"/>
        <v>Ingeniería de alimentos</v>
      </c>
      <c r="I4">
        <v>1043</v>
      </c>
      <c r="J4" s="100" t="s">
        <v>305</v>
      </c>
      <c r="K4" s="183"/>
      <c r="L4" t="s">
        <v>306</v>
      </c>
    </row>
    <row r="5" spans="1:12" x14ac:dyDescent="0.25">
      <c r="A5">
        <v>4</v>
      </c>
      <c r="B5" t="s">
        <v>185</v>
      </c>
      <c r="C5" s="109">
        <f>($C$1 &amp;"04")*1</f>
        <v>104</v>
      </c>
      <c r="D5" s="109" t="str">
        <f t="shared" si="0"/>
        <v>Ingeniería de Alimentos</v>
      </c>
      <c r="E5">
        <v>301</v>
      </c>
      <c r="F5" t="s">
        <v>186</v>
      </c>
      <c r="G5" s="109">
        <f>($G$1&amp;"4")*1</f>
        <v>1044</v>
      </c>
      <c r="H5" s="109" t="str">
        <f t="shared" si="1"/>
        <v/>
      </c>
      <c r="I5">
        <v>1011</v>
      </c>
      <c r="J5" s="100" t="s">
        <v>307</v>
      </c>
      <c r="K5" s="101" t="s">
        <v>188</v>
      </c>
    </row>
    <row r="6" spans="1:12" x14ac:dyDescent="0.25">
      <c r="A6">
        <v>5</v>
      </c>
      <c r="B6" t="s">
        <v>187</v>
      </c>
      <c r="C6" s="109">
        <f>($C$1 &amp;"05")*1</f>
        <v>105</v>
      </c>
      <c r="D6" s="109" t="str">
        <f t="shared" si="0"/>
        <v>Ingeniería Industrial</v>
      </c>
      <c r="E6">
        <v>101</v>
      </c>
      <c r="F6" t="s">
        <v>188</v>
      </c>
      <c r="G6" s="109">
        <f>($G$1&amp;"5")*1</f>
        <v>1045</v>
      </c>
      <c r="H6" s="109" t="str">
        <f t="shared" si="1"/>
        <v/>
      </c>
      <c r="I6">
        <v>1051</v>
      </c>
      <c r="J6" s="100" t="s">
        <v>308</v>
      </c>
      <c r="K6" s="102" t="s">
        <v>192</v>
      </c>
    </row>
    <row r="7" spans="1:12" x14ac:dyDescent="0.25">
      <c r="A7">
        <v>6</v>
      </c>
      <c r="B7" t="s">
        <v>189</v>
      </c>
      <c r="C7" s="109">
        <f>($C$1 &amp;"06")*1</f>
        <v>106</v>
      </c>
      <c r="D7" s="109" t="str">
        <f t="shared" si="0"/>
        <v>Ingeniería Mecatrónica</v>
      </c>
      <c r="E7">
        <v>102</v>
      </c>
      <c r="F7" t="s">
        <v>190</v>
      </c>
      <c r="G7" s="109">
        <f>($G$1&amp;"6")*1</f>
        <v>1046</v>
      </c>
      <c r="H7" s="109" t="str">
        <f t="shared" si="1"/>
        <v/>
      </c>
      <c r="I7">
        <v>1061</v>
      </c>
      <c r="J7" s="100" t="s">
        <v>309</v>
      </c>
      <c r="K7" s="102" t="s">
        <v>193</v>
      </c>
    </row>
    <row r="8" spans="1:12" x14ac:dyDescent="0.25">
      <c r="C8" s="109">
        <f>($C$1 &amp;"07")*1</f>
        <v>107</v>
      </c>
      <c r="D8" s="109" t="str">
        <f t="shared" si="0"/>
        <v/>
      </c>
      <c r="E8">
        <v>103</v>
      </c>
      <c r="F8" t="s">
        <v>148</v>
      </c>
      <c r="G8" s="109">
        <f>($G$1&amp;"7")*1</f>
        <v>1047</v>
      </c>
      <c r="H8" s="109" t="str">
        <f t="shared" si="1"/>
        <v/>
      </c>
      <c r="I8">
        <v>1031</v>
      </c>
      <c r="J8" s="100" t="s">
        <v>310</v>
      </c>
      <c r="K8" s="184" t="s">
        <v>311</v>
      </c>
    </row>
    <row r="9" spans="1:12" x14ac:dyDescent="0.25">
      <c r="C9" s="109">
        <f>($C$1 &amp;"08")*1</f>
        <v>108</v>
      </c>
      <c r="D9" s="109" t="str">
        <f t="shared" si="0"/>
        <v/>
      </c>
      <c r="E9">
        <v>104</v>
      </c>
      <c r="F9" t="s">
        <v>191</v>
      </c>
      <c r="G9" s="109">
        <f>($G$1&amp;"8")*1</f>
        <v>1048</v>
      </c>
      <c r="H9" s="109" t="str">
        <f t="shared" si="1"/>
        <v/>
      </c>
      <c r="I9">
        <v>1032</v>
      </c>
      <c r="J9" s="100" t="s">
        <v>312</v>
      </c>
      <c r="K9" s="181"/>
    </row>
    <row r="10" spans="1:12" x14ac:dyDescent="0.25">
      <c r="C10" s="109">
        <f>($C$1 &amp;"09")*1</f>
        <v>109</v>
      </c>
      <c r="D10" s="109" t="str">
        <f t="shared" si="0"/>
        <v/>
      </c>
      <c r="E10">
        <v>105</v>
      </c>
      <c r="F10" t="s">
        <v>192</v>
      </c>
      <c r="G10" s="109">
        <f>($G$1&amp;"9")*1</f>
        <v>1049</v>
      </c>
      <c r="H10" s="109" t="str">
        <f t="shared" si="1"/>
        <v/>
      </c>
      <c r="I10">
        <v>1033</v>
      </c>
      <c r="J10" s="100" t="s">
        <v>313</v>
      </c>
      <c r="K10" s="181"/>
    </row>
    <row r="11" spans="1:12" x14ac:dyDescent="0.25">
      <c r="C11" s="109">
        <f>($C$1 &amp;"10")*1</f>
        <v>110</v>
      </c>
      <c r="D11" s="109" t="str">
        <f t="shared" si="0"/>
        <v/>
      </c>
      <c r="E11">
        <v>106</v>
      </c>
      <c r="F11" t="s">
        <v>193</v>
      </c>
      <c r="I11">
        <v>1021</v>
      </c>
      <c r="J11" s="100" t="s">
        <v>314</v>
      </c>
      <c r="K11" s="181" t="s">
        <v>315</v>
      </c>
    </row>
    <row r="12" spans="1:12" x14ac:dyDescent="0.25">
      <c r="E12">
        <v>401</v>
      </c>
      <c r="F12" t="s">
        <v>194</v>
      </c>
      <c r="I12">
        <v>1022</v>
      </c>
      <c r="J12" s="100" t="s">
        <v>316</v>
      </c>
      <c r="K12" s="181"/>
    </row>
    <row r="13" spans="1:12" x14ac:dyDescent="0.25">
      <c r="E13">
        <v>402</v>
      </c>
      <c r="F13" t="s">
        <v>195</v>
      </c>
      <c r="I13">
        <v>1023</v>
      </c>
      <c r="J13" s="100" t="s">
        <v>317</v>
      </c>
      <c r="K13" s="181"/>
    </row>
    <row r="14" spans="1:12" x14ac:dyDescent="0.25">
      <c r="E14">
        <v>601</v>
      </c>
      <c r="F14" t="s">
        <v>196</v>
      </c>
      <c r="I14">
        <v>6071</v>
      </c>
      <c r="J14" s="100" t="s">
        <v>318</v>
      </c>
      <c r="K14" s="103" t="s">
        <v>319</v>
      </c>
    </row>
    <row r="15" spans="1:12" x14ac:dyDescent="0.25">
      <c r="E15">
        <v>602</v>
      </c>
      <c r="F15" t="s">
        <v>197</v>
      </c>
      <c r="I15">
        <v>2021</v>
      </c>
      <c r="J15" s="100" t="s">
        <v>320</v>
      </c>
      <c r="K15" s="100" t="s">
        <v>183</v>
      </c>
    </row>
    <row r="16" spans="1:12" x14ac:dyDescent="0.25">
      <c r="E16">
        <v>603</v>
      </c>
      <c r="F16" t="s">
        <v>198</v>
      </c>
      <c r="I16">
        <v>2031</v>
      </c>
      <c r="J16" s="100" t="s">
        <v>321</v>
      </c>
      <c r="K16" s="184" t="s">
        <v>322</v>
      </c>
    </row>
    <row r="17" spans="5:11" x14ac:dyDescent="0.25">
      <c r="E17">
        <v>604</v>
      </c>
      <c r="F17" t="s">
        <v>199</v>
      </c>
      <c r="I17">
        <v>2032</v>
      </c>
      <c r="J17" s="100" t="s">
        <v>323</v>
      </c>
      <c r="K17" s="181"/>
    </row>
    <row r="18" spans="5:11" x14ac:dyDescent="0.25">
      <c r="E18">
        <v>605</v>
      </c>
      <c r="F18" t="s">
        <v>200</v>
      </c>
      <c r="I18">
        <v>6081</v>
      </c>
      <c r="J18" s="100" t="s">
        <v>324</v>
      </c>
      <c r="K18" s="104" t="s">
        <v>325</v>
      </c>
    </row>
    <row r="19" spans="5:11" x14ac:dyDescent="0.25">
      <c r="E19">
        <v>606</v>
      </c>
      <c r="F19" t="s">
        <v>201</v>
      </c>
      <c r="I19">
        <v>6041</v>
      </c>
      <c r="J19" s="100" t="s">
        <v>326</v>
      </c>
      <c r="K19" s="104" t="s">
        <v>327</v>
      </c>
    </row>
    <row r="20" spans="5:11" x14ac:dyDescent="0.25">
      <c r="E20">
        <v>607</v>
      </c>
      <c r="F20" t="s">
        <v>202</v>
      </c>
      <c r="I20">
        <v>3011</v>
      </c>
      <c r="J20" s="100" t="s">
        <v>328</v>
      </c>
      <c r="K20" s="184" t="s">
        <v>329</v>
      </c>
    </row>
    <row r="21" spans="5:11" x14ac:dyDescent="0.25">
      <c r="E21">
        <v>608</v>
      </c>
      <c r="F21" t="s">
        <v>203</v>
      </c>
      <c r="I21">
        <v>3012</v>
      </c>
      <c r="J21" s="100" t="s">
        <v>330</v>
      </c>
      <c r="K21" s="181"/>
    </row>
    <row r="22" spans="5:11" x14ac:dyDescent="0.25">
      <c r="E22">
        <v>609</v>
      </c>
      <c r="F22" t="s">
        <v>204</v>
      </c>
      <c r="I22">
        <v>3013</v>
      </c>
      <c r="J22" s="100" t="s">
        <v>331</v>
      </c>
      <c r="K22" s="181"/>
    </row>
    <row r="23" spans="5:11" ht="30" x14ac:dyDescent="0.25">
      <c r="E23">
        <v>610</v>
      </c>
      <c r="F23" t="s">
        <v>332</v>
      </c>
      <c r="I23">
        <v>6061</v>
      </c>
      <c r="J23" s="100" t="s">
        <v>330</v>
      </c>
      <c r="K23" s="105" t="s">
        <v>201</v>
      </c>
    </row>
    <row r="24" spans="5:11" x14ac:dyDescent="0.25">
      <c r="I24">
        <v>6051</v>
      </c>
      <c r="J24" s="22" t="s">
        <v>333</v>
      </c>
      <c r="K24" s="135" t="s">
        <v>334</v>
      </c>
    </row>
    <row r="25" spans="5:11" x14ac:dyDescent="0.25">
      <c r="I25">
        <v>6012</v>
      </c>
      <c r="J25" s="106" t="s">
        <v>335</v>
      </c>
      <c r="K25" s="135"/>
    </row>
    <row r="26" spans="5:11" x14ac:dyDescent="0.25">
      <c r="I26">
        <v>4011</v>
      </c>
      <c r="J26" s="100" t="s">
        <v>336</v>
      </c>
      <c r="K26" s="181" t="s">
        <v>337</v>
      </c>
    </row>
    <row r="27" spans="5:11" x14ac:dyDescent="0.25">
      <c r="I27">
        <v>4012</v>
      </c>
      <c r="J27" s="100" t="s">
        <v>338</v>
      </c>
      <c r="K27" s="181"/>
    </row>
    <row r="28" spans="5:11" x14ac:dyDescent="0.25">
      <c r="I28">
        <v>4013</v>
      </c>
      <c r="J28" s="100" t="s">
        <v>339</v>
      </c>
      <c r="K28" s="181"/>
    </row>
    <row r="29" spans="5:11" x14ac:dyDescent="0.25">
      <c r="I29">
        <v>4021</v>
      </c>
      <c r="J29" s="100" t="s">
        <v>340</v>
      </c>
      <c r="K29" s="181" t="s">
        <v>341</v>
      </c>
    </row>
    <row r="30" spans="5:11" x14ac:dyDescent="0.25">
      <c r="I30">
        <v>4022</v>
      </c>
      <c r="J30" s="100" t="s">
        <v>342</v>
      </c>
      <c r="K30" s="181"/>
    </row>
    <row r="31" spans="5:11" x14ac:dyDescent="0.25">
      <c r="I31">
        <v>6011</v>
      </c>
      <c r="J31" s="107" t="s">
        <v>343</v>
      </c>
      <c r="K31" s="107" t="s">
        <v>344</v>
      </c>
    </row>
    <row r="32" spans="5:11" x14ac:dyDescent="0.25">
      <c r="I32">
        <v>6091</v>
      </c>
      <c r="J32" s="107" t="s">
        <v>339</v>
      </c>
      <c r="K32" s="107" t="s">
        <v>345</v>
      </c>
    </row>
    <row r="33" spans="9:11" ht="15.75" x14ac:dyDescent="0.25">
      <c r="I33">
        <v>6031</v>
      </c>
      <c r="J33" s="102" t="s">
        <v>346</v>
      </c>
      <c r="K33" s="108" t="s">
        <v>347</v>
      </c>
    </row>
    <row r="34" spans="9:11" x14ac:dyDescent="0.25">
      <c r="J34" s="22"/>
    </row>
    <row r="35" spans="9:11" x14ac:dyDescent="0.25">
      <c r="J35" s="22"/>
    </row>
    <row r="36" spans="9:11" x14ac:dyDescent="0.25">
      <c r="J36" s="22"/>
    </row>
    <row r="37" spans="9:11" x14ac:dyDescent="0.25">
      <c r="J37" s="22"/>
    </row>
  </sheetData>
  <mergeCells count="8">
    <mergeCell ref="K24:K25"/>
    <mergeCell ref="K26:K28"/>
    <mergeCell ref="K29:K30"/>
    <mergeCell ref="K2:K4"/>
    <mergeCell ref="K8:K10"/>
    <mergeCell ref="K11:K13"/>
    <mergeCell ref="K16:K17"/>
    <mergeCell ref="K20:K22"/>
  </mergeCells>
  <hyperlinks>
    <hyperlink ref="F2" r:id="rId1" display="https://www.uniagraria.edu.co/programasacademicos/administracion-de-empresas/" xr:uid="{CE09D43C-A95A-41C2-9E98-7B8670C186A6}"/>
    <hyperlink ref="F3" r:id="rId2" display="https://www.uniagraria.edu.co/programasacademicos/administracion-financiera-y-de-sistemas/" xr:uid="{C66CAB6D-8427-47E4-8413-67D0C91EA996}"/>
    <hyperlink ref="F4" r:id="rId3" display="https://www.uniagraria.edu.co/programasacademicos/contaduria-publica/" xr:uid="{C82D1618-251F-4794-8484-BD40D4ECD47B}"/>
    <hyperlink ref="F5" r:id="rId4" display="https://www.uniagraria.edu.co/programasacademicos/derecho/" xr:uid="{5C62F7D0-DF7C-40E2-BF76-ECABF867F7DC}"/>
    <hyperlink ref="F6" r:id="rId5" display="https://www.uniagraria.edu.co/programasacademicos/ingenieria-agroindustrial/" xr:uid="{E38331CC-F510-4FFD-B699-574D4B4CF961}"/>
    <hyperlink ref="F7" r:id="rId6" display="https://www.uniagraria.edu.co/programasacademicos/ingenieria-ambiental/" xr:uid="{DDC3F5A5-139C-4A69-9C07-3322BB1EF52D}"/>
    <hyperlink ref="F8" r:id="rId7" display="https://www.uniagraria.edu.co/programasacademicos/ingenieria-civil/" xr:uid="{552C663C-DCD4-4479-8A5E-F84E4049617D}"/>
    <hyperlink ref="F9" r:id="rId8" display="https://www.uniagraria.edu.co/programasacademicos/ingenieria-de-alimentos/" xr:uid="{BA432225-E6B0-47E5-8CD0-06BB5FC55BF6}"/>
    <hyperlink ref="F10" r:id="rId9" display="https://www.uniagraria.edu.co/programasacademicos/ingenieria-industrial/" xr:uid="{25FDD240-7885-4404-A6DF-337EA008AAC2}"/>
    <hyperlink ref="F11" r:id="rId10" display="https://www.uniagraria.edu.co/programasacademicos/ingenieria-mecatronica/" xr:uid="{5D0584EB-0E24-48B0-B4E7-3036ACF42E09}"/>
    <hyperlink ref="F12" r:id="rId11" display="https://www.uniagraria.edu.co/programasacademicos/medicina-veterinaria/" xr:uid="{ED76419C-C0AE-452F-BE3D-56720CCC4BC3}"/>
    <hyperlink ref="F13" r:id="rId12" display="https://www.uniagraria.edu.co/programasacademicos/zootecnia/" xr:uid="{58403CE1-AE69-4F35-8CEF-C0B8DE4E79B8}"/>
    <hyperlink ref="F14" r:id="rId13" display="https://www.uniagraria.edu.co/programasacademicos/especializacion-en-bienestar-animal-y-etologia/" xr:uid="{DC941D7A-9C96-41C8-89E9-E341C24EA624}"/>
    <hyperlink ref="F15" r:id="rId14" display="https://www.uniagraria.edu.co/programasacademicos/especializacion-en-derecho-procesal-agrario/" xr:uid="{A96155D3-73C8-4D6C-A0F3-A20353F0BECB}"/>
    <hyperlink ref="F16" r:id="rId15" display="https://www.uniagraria.edu.co/programasacademicos/especializacion-en-educacion-en-contextos-rurales/" xr:uid="{A76F99B5-0DA5-45A9-80E9-E1D087D90598}"/>
    <hyperlink ref="F17" r:id="rId16" display="https://www.uniagraria.edu.co/programasacademicos/especializacion-en-gestion-de-agronegocios/" xr:uid="{D98C2C26-0391-4BF0-AE00-A4F03DEBDDC4}"/>
    <hyperlink ref="F18" r:id="rId17" display="https://www.uniagraria.edu.co/programasacademicos/especializacion-en-legislacion-rural-y-ordenamiento-territorial/" xr:uid="{5EEE4611-B2B0-46D9-AAA8-FD7535BE17D3}"/>
    <hyperlink ref="F19" r:id="rId18" display="https://www.uniagraria.edu.co/programasacademicos/especializacion-en-responsabilidad-ambiental-y-sostenibilidad/" xr:uid="{72B24BC9-C23C-4B96-8FCE-0D120A35C094}"/>
    <hyperlink ref="F20" r:id="rId19" display="https://www.uniagraria.edu.co/programasacademicos/especializacion-en-seguridad-industrial-higiene-y-gestion-ambiental/" xr:uid="{5F4B07FC-73E5-40DF-9AD2-AD453DA14E0F}"/>
    <hyperlink ref="F21" r:id="rId20" display="https://www.uniagraria.edu.co/programasacademicos/especializacion-en-sistemas-de-gestion-integrada-de-la-calidad-medio-ambiente-y-prevencion-de-riesgos-laborales/" xr:uid="{50CF7A65-1703-432C-A444-F456E0D1D120}"/>
    <hyperlink ref="F22" r:id="rId21" display="https://www.uniagraria.edu.co/programasacademicos/especializacion-en-salud-publica-en-veterinaria/" xr:uid="{0F98E8E8-AE4B-40A7-8ED0-3486F135D28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7"/>
  <sheetViews>
    <sheetView topLeftCell="B41" workbookViewId="0">
      <selection activeCell="C49" sqref="C49"/>
    </sheetView>
  </sheetViews>
  <sheetFormatPr baseColWidth="10" defaultColWidth="11.42578125" defaultRowHeight="15" x14ac:dyDescent="0.25"/>
  <cols>
    <col min="1" max="1" width="22.85546875" customWidth="1"/>
    <col min="2" max="2" width="36.7109375" customWidth="1"/>
    <col min="3" max="3" width="55.42578125" customWidth="1"/>
    <col min="4" max="4" width="44.7109375" customWidth="1"/>
    <col min="5" max="5" width="30.28515625" customWidth="1"/>
    <col min="6" max="6" width="26.140625" customWidth="1"/>
  </cols>
  <sheetData>
    <row r="1" spans="1:5" x14ac:dyDescent="0.25">
      <c r="A1" s="10" t="s">
        <v>205</v>
      </c>
      <c r="B1" s="186" t="s">
        <v>206</v>
      </c>
      <c r="C1" s="186"/>
      <c r="D1" s="186"/>
      <c r="E1" s="11" t="s">
        <v>207</v>
      </c>
    </row>
    <row r="2" spans="1:5" x14ac:dyDescent="0.25">
      <c r="A2" s="185" t="s">
        <v>208</v>
      </c>
      <c r="B2" s="12" t="s">
        <v>13</v>
      </c>
      <c r="C2" s="12" t="s">
        <v>209</v>
      </c>
      <c r="D2" s="12" t="s">
        <v>15</v>
      </c>
      <c r="E2" s="13">
        <f>IF('1. Fmto. Rúbrica'!F6="Excelente",100,IF('1. Fmto. Rúbrica'!F6="Regular",50,IF('1. Fmto. Rúbrica'!F6="Deficiente",0)))</f>
        <v>100</v>
      </c>
    </row>
    <row r="3" spans="1:5" x14ac:dyDescent="0.25">
      <c r="A3" s="185"/>
      <c r="B3" s="12" t="s">
        <v>13</v>
      </c>
      <c r="C3" s="12" t="s">
        <v>209</v>
      </c>
      <c r="D3" s="12" t="s">
        <v>15</v>
      </c>
      <c r="E3" s="13">
        <f>IF('1. Fmto. Rúbrica'!F7="Excelente",100,IF('1. Fmto. Rúbrica'!F7="Regular",50,IF('1. Fmto. Rúbrica'!F7="Deficiente",0)))</f>
        <v>100</v>
      </c>
    </row>
    <row r="4" spans="1:5" x14ac:dyDescent="0.25">
      <c r="A4" s="185"/>
      <c r="B4" s="12" t="s">
        <v>13</v>
      </c>
      <c r="C4" s="12" t="s">
        <v>209</v>
      </c>
      <c r="D4" s="12" t="s">
        <v>15</v>
      </c>
      <c r="E4" s="13">
        <f>IF('1. Fmto. Rúbrica'!F8="Excelente",100,IF('1. Fmto. Rúbrica'!F8="Regular",50,IF('1. Fmto. Rúbrica'!F8="Deficiente",0)))</f>
        <v>100</v>
      </c>
    </row>
    <row r="5" spans="1:5" x14ac:dyDescent="0.25">
      <c r="A5" s="185" t="s">
        <v>210</v>
      </c>
      <c r="B5" s="12" t="s">
        <v>13</v>
      </c>
      <c r="C5" s="12" t="s">
        <v>209</v>
      </c>
      <c r="D5" s="12" t="s">
        <v>15</v>
      </c>
      <c r="E5" s="13">
        <f>IF('1. Fmto. Rúbrica'!F10="Excelente",100,IF('1. Fmto. Rúbrica'!F10="Regular",50,IF('1. Fmto. Rúbrica'!F10="Deficiente",0)))</f>
        <v>100</v>
      </c>
    </row>
    <row r="6" spans="1:5" x14ac:dyDescent="0.25">
      <c r="A6" s="185"/>
      <c r="B6" s="12" t="s">
        <v>13</v>
      </c>
      <c r="C6" s="12" t="s">
        <v>209</v>
      </c>
      <c r="D6" s="12" t="s">
        <v>15</v>
      </c>
      <c r="E6" s="13">
        <f>IF('1. Fmto. Rúbrica'!F11="Excelente",100,IF('1. Fmto. Rúbrica'!F11="Regular",50,IF('1. Fmto. Rúbrica'!F11="Deficiente",0)))</f>
        <v>100</v>
      </c>
    </row>
    <row r="7" spans="1:5" ht="16.5" customHeight="1" x14ac:dyDescent="0.25">
      <c r="A7" s="185"/>
      <c r="B7" s="12" t="s">
        <v>13</v>
      </c>
      <c r="C7" s="12" t="s">
        <v>209</v>
      </c>
      <c r="D7" s="12" t="s">
        <v>15</v>
      </c>
      <c r="E7" s="13">
        <f>IF('1. Fmto. Rúbrica'!F12="Excelente",100,IF('1. Fmto. Rúbrica'!F12="Regular",50,IF('1. Fmto. Rúbrica'!F12="Deficiente",0)))</f>
        <v>100</v>
      </c>
    </row>
    <row r="8" spans="1:5" ht="15" customHeight="1" x14ac:dyDescent="0.25">
      <c r="A8" s="185" t="s">
        <v>211</v>
      </c>
      <c r="B8" s="12" t="s">
        <v>13</v>
      </c>
      <c r="C8" s="12" t="s">
        <v>209</v>
      </c>
      <c r="D8" s="12" t="s">
        <v>15</v>
      </c>
      <c r="E8" s="13">
        <f>IF('1. Fmto. Rúbrica'!F14="Excelente",100,IF('1. Fmto. Rúbrica'!F14="Regular",50,IF('1. Fmto. Rúbrica'!F14="Deficiente",0)))</f>
        <v>100</v>
      </c>
    </row>
    <row r="9" spans="1:5" ht="15" customHeight="1" x14ac:dyDescent="0.25">
      <c r="A9" s="185"/>
      <c r="B9" s="12" t="s">
        <v>13</v>
      </c>
      <c r="C9" s="12" t="s">
        <v>209</v>
      </c>
      <c r="D9" s="12" t="s">
        <v>15</v>
      </c>
      <c r="E9" s="13">
        <f>IF('1. Fmto. Rúbrica'!F15="Excelente",100,IF('1. Fmto. Rúbrica'!F15="Regular",50,IF('1. Fmto. Rúbrica'!F15="Deficiente",0)))</f>
        <v>100</v>
      </c>
    </row>
    <row r="10" spans="1:5" ht="15" customHeight="1" x14ac:dyDescent="0.25">
      <c r="A10" s="185"/>
      <c r="B10" s="12" t="s">
        <v>13</v>
      </c>
      <c r="C10" s="12" t="s">
        <v>209</v>
      </c>
      <c r="D10" s="12" t="s">
        <v>15</v>
      </c>
      <c r="E10" s="13">
        <f>IF('1. Fmto. Rúbrica'!F16="Excelente",100,IF('1. Fmto. Rúbrica'!F16="Regular",50,IF('1. Fmto. Rúbrica'!F16="Deficiente",0)))</f>
        <v>100</v>
      </c>
    </row>
    <row r="11" spans="1:5" x14ac:dyDescent="0.25">
      <c r="A11" s="185"/>
      <c r="B11" s="12" t="s">
        <v>13</v>
      </c>
      <c r="C11" s="12" t="s">
        <v>209</v>
      </c>
      <c r="D11" s="12" t="s">
        <v>15</v>
      </c>
      <c r="E11" s="13">
        <f>IF('1. Fmto. Rúbrica'!F17="Excelente",100,IF('1. Fmto. Rúbrica'!F17="Regular",50,IF('1. Fmto. Rúbrica'!F17="Deficiente",0)))</f>
        <v>100</v>
      </c>
    </row>
    <row r="12" spans="1:5" x14ac:dyDescent="0.25">
      <c r="A12" s="185"/>
      <c r="B12" s="12" t="s">
        <v>13</v>
      </c>
      <c r="C12" s="12" t="s">
        <v>209</v>
      </c>
      <c r="D12" s="12" t="s">
        <v>15</v>
      </c>
      <c r="E12" s="13">
        <f>IF('1. Fmto. Rúbrica'!F18="Excelente",100,IF('1. Fmto. Rúbrica'!F18="Regular",50,IF('1. Fmto. Rúbrica'!F18="Deficiente",0)))</f>
        <v>100</v>
      </c>
    </row>
    <row r="13" spans="1:5" ht="17.25" customHeight="1" x14ac:dyDescent="0.25">
      <c r="A13" s="185" t="s">
        <v>212</v>
      </c>
      <c r="B13" s="12" t="s">
        <v>13</v>
      </c>
      <c r="C13" s="12" t="s">
        <v>209</v>
      </c>
      <c r="D13" s="12" t="s">
        <v>15</v>
      </c>
      <c r="E13" s="13">
        <f>IF('1. Fmto. Rúbrica'!F20="Excelente",100,IF('1. Fmto. Rúbrica'!F20="Regular",50,IF('1. Fmto. Rúbrica'!F20="Deficiente",0)))</f>
        <v>100</v>
      </c>
    </row>
    <row r="14" spans="1:5" ht="14.25" customHeight="1" x14ac:dyDescent="0.25">
      <c r="A14" s="185"/>
      <c r="B14" s="12" t="s">
        <v>13</v>
      </c>
      <c r="C14" s="12" t="s">
        <v>209</v>
      </c>
      <c r="D14" s="12" t="s">
        <v>15</v>
      </c>
      <c r="E14" s="13">
        <f>IF('1. Fmto. Rúbrica'!F21="Excelente",100,IF('1. Fmto. Rúbrica'!F21="Regular",50,IF('1. Fmto. Rúbrica'!F21="Deficiente",0)))</f>
        <v>100</v>
      </c>
    </row>
    <row r="15" spans="1:5" ht="15.75" customHeight="1" x14ac:dyDescent="0.25">
      <c r="A15" s="185"/>
      <c r="B15" s="12" t="s">
        <v>13</v>
      </c>
      <c r="C15" s="12" t="s">
        <v>209</v>
      </c>
      <c r="D15" s="12" t="s">
        <v>15</v>
      </c>
      <c r="E15" s="13">
        <f>IF('1. Fmto. Rúbrica'!F22="Excelente",100,IF('1. Fmto. Rúbrica'!F22="Regular",50,IF('1. Fmto. Rúbrica'!F22="Deficiente",0)))</f>
        <v>100</v>
      </c>
    </row>
    <row r="16" spans="1:5" x14ac:dyDescent="0.25">
      <c r="A16" s="185" t="s">
        <v>213</v>
      </c>
      <c r="B16" s="12" t="s">
        <v>13</v>
      </c>
      <c r="C16" s="12" t="s">
        <v>209</v>
      </c>
      <c r="D16" s="12" t="s">
        <v>15</v>
      </c>
      <c r="E16" s="13">
        <f>IF('1. Fmto. Rúbrica'!F24="Excelente",100,IF('1. Fmto. Rúbrica'!F24="Regular",50,IF('1. Fmto. Rúbrica'!F24="Deficiente",0)))</f>
        <v>100</v>
      </c>
    </row>
    <row r="17" spans="1:5" x14ac:dyDescent="0.25">
      <c r="A17" s="185"/>
      <c r="B17" s="12" t="s">
        <v>13</v>
      </c>
      <c r="C17" s="12" t="s">
        <v>209</v>
      </c>
      <c r="D17" s="12" t="s">
        <v>15</v>
      </c>
      <c r="E17" s="13">
        <f>IF('1. Fmto. Rúbrica'!F25="Excelente",100,IF('1. Fmto. Rúbrica'!F25="Regular",50,IF('1. Fmto. Rúbrica'!F25="Deficiente",0)))</f>
        <v>100</v>
      </c>
    </row>
    <row r="18" spans="1:5" x14ac:dyDescent="0.25">
      <c r="A18" s="185"/>
      <c r="B18" s="12" t="s">
        <v>13</v>
      </c>
      <c r="C18" s="12" t="s">
        <v>209</v>
      </c>
      <c r="D18" s="12" t="s">
        <v>15</v>
      </c>
      <c r="E18" s="13">
        <f>IF('1. Fmto. Rúbrica'!F26="Excelente",100,IF('1. Fmto. Rúbrica'!F26="Regular",50,IF('1. Fmto. Rúbrica'!F26="Deficiente",0)))</f>
        <v>100</v>
      </c>
    </row>
    <row r="19" spans="1:5" ht="15.75" customHeight="1" x14ac:dyDescent="0.25">
      <c r="A19" s="185" t="s">
        <v>214</v>
      </c>
      <c r="B19" s="12" t="s">
        <v>13</v>
      </c>
      <c r="C19" s="12" t="s">
        <v>209</v>
      </c>
      <c r="D19" s="12" t="s">
        <v>15</v>
      </c>
      <c r="E19" s="13">
        <f>IF('1. Fmto. Rúbrica'!F28="Excelente",100,IF('1. Fmto. Rúbrica'!F28="Regular",50,IF('1. Fmto. Rúbrica'!F28="Deficiente",0)))</f>
        <v>100</v>
      </c>
    </row>
    <row r="20" spans="1:5" x14ac:dyDescent="0.25">
      <c r="A20" s="185"/>
      <c r="B20" s="12" t="s">
        <v>13</v>
      </c>
      <c r="C20" s="12" t="s">
        <v>209</v>
      </c>
      <c r="D20" s="12" t="s">
        <v>15</v>
      </c>
      <c r="E20" s="13">
        <f>IF('1. Fmto. Rúbrica'!F29="Excelente",100,IF('1. Fmto. Rúbrica'!F29="Regular",50,IF('1. Fmto. Rúbrica'!F29="Deficiente",0)))</f>
        <v>100</v>
      </c>
    </row>
    <row r="21" spans="1:5" x14ac:dyDescent="0.25">
      <c r="A21" s="185"/>
      <c r="B21" s="12" t="s">
        <v>13</v>
      </c>
      <c r="C21" s="12" t="s">
        <v>209</v>
      </c>
      <c r="D21" s="12" t="s">
        <v>15</v>
      </c>
      <c r="E21" s="13">
        <f>IF('1. Fmto. Rúbrica'!F30="Excelente",100,IF('1. Fmto. Rúbrica'!F30="Regular",50,IF('1. Fmto. Rúbrica'!F30="Deficiente",0)))</f>
        <v>100</v>
      </c>
    </row>
    <row r="22" spans="1:5" x14ac:dyDescent="0.25">
      <c r="A22" s="189" t="s">
        <v>215</v>
      </c>
      <c r="B22" s="12" t="s">
        <v>13</v>
      </c>
      <c r="C22" s="12" t="s">
        <v>209</v>
      </c>
      <c r="D22" s="12" t="s">
        <v>15</v>
      </c>
      <c r="E22" s="13">
        <f>IF('1. Fmto. Rúbrica'!F32="Excelente",100,IF('1. Fmto. Rúbrica'!F32="Regular",50,IF('1. Fmto. Rúbrica'!F32="Deficiente",0)))</f>
        <v>100</v>
      </c>
    </row>
    <row r="23" spans="1:5" x14ac:dyDescent="0.25">
      <c r="A23" s="190"/>
      <c r="B23" s="12" t="s">
        <v>13</v>
      </c>
      <c r="C23" s="12" t="s">
        <v>209</v>
      </c>
      <c r="D23" s="12" t="s">
        <v>15</v>
      </c>
      <c r="E23" s="13">
        <f>IF('1. Fmto. Rúbrica'!F33="Excelente",100,IF('1. Fmto. Rúbrica'!F33="Regular",50,IF('1. Fmto. Rúbrica'!F33="Deficiente",0)))</f>
        <v>100</v>
      </c>
    </row>
    <row r="24" spans="1:5" x14ac:dyDescent="0.25">
      <c r="A24" s="190"/>
      <c r="B24" s="12" t="s">
        <v>13</v>
      </c>
      <c r="C24" s="12" t="s">
        <v>209</v>
      </c>
      <c r="D24" s="12" t="s">
        <v>15</v>
      </c>
      <c r="E24" s="13">
        <f>IF('1. Fmto. Rúbrica'!F34="Excelente",100,IF('1. Fmto. Rúbrica'!F34="Regular",50,IF('1. Fmto. Rúbrica'!F34="Deficiente",0)))</f>
        <v>100</v>
      </c>
    </row>
    <row r="25" spans="1:5" x14ac:dyDescent="0.25">
      <c r="A25" s="190"/>
      <c r="B25" s="12" t="s">
        <v>13</v>
      </c>
      <c r="C25" s="12" t="s">
        <v>209</v>
      </c>
      <c r="D25" s="12" t="s">
        <v>15</v>
      </c>
      <c r="E25" s="13">
        <f>IF('1. Fmto. Rúbrica'!F35="Excelente",100,IF('1. Fmto. Rúbrica'!F35="Regular",50,IF('1. Fmto. Rúbrica'!F35="Deficiente",0)))</f>
        <v>100</v>
      </c>
    </row>
    <row r="26" spans="1:5" x14ac:dyDescent="0.25">
      <c r="A26" s="190"/>
      <c r="B26" s="12" t="s">
        <v>13</v>
      </c>
      <c r="C26" s="12" t="s">
        <v>209</v>
      </c>
      <c r="D26" s="12" t="s">
        <v>15</v>
      </c>
      <c r="E26" s="13">
        <f>IF('1. Fmto. Rúbrica'!F36="Excelente",100,IF('1. Fmto. Rúbrica'!F36="Regular",50,IF('1. Fmto. Rúbrica'!F36="Deficiente",0)))</f>
        <v>100</v>
      </c>
    </row>
    <row r="27" spans="1:5" ht="15.75" customHeight="1" x14ac:dyDescent="0.25">
      <c r="A27" s="191"/>
      <c r="B27" s="12" t="s">
        <v>13</v>
      </c>
      <c r="C27" s="12" t="s">
        <v>209</v>
      </c>
      <c r="D27" s="12" t="s">
        <v>15</v>
      </c>
      <c r="E27" s="13">
        <f>IF('1. Fmto. Rúbrica'!F37="Excelente",100,IF('1. Fmto. Rúbrica'!F37="Regular",50,IF('1. Fmto. Rúbrica'!F37="Deficiente",0)))</f>
        <v>100</v>
      </c>
    </row>
    <row r="28" spans="1:5" ht="15.75" customHeight="1" x14ac:dyDescent="0.25">
      <c r="A28" s="35" t="s">
        <v>216</v>
      </c>
      <c r="B28" s="12" t="s">
        <v>13</v>
      </c>
      <c r="C28" s="12" t="s">
        <v>209</v>
      </c>
      <c r="D28" s="12" t="s">
        <v>15</v>
      </c>
      <c r="E28" s="13">
        <f>IF('1. Fmto. Rúbrica'!F39="Excelente",100,IF('1. Fmto. Rúbrica'!F39="Regular",50,IF('1. Fmto. Rúbrica'!F39="Deficiente",0)))</f>
        <v>100</v>
      </c>
    </row>
    <row r="29" spans="1:5" ht="15.75" customHeight="1" x14ac:dyDescent="0.25">
      <c r="A29" s="12" t="s">
        <v>217</v>
      </c>
      <c r="B29" s="12" t="s">
        <v>13</v>
      </c>
      <c r="C29" s="12" t="s">
        <v>209</v>
      </c>
      <c r="D29" s="12" t="s">
        <v>15</v>
      </c>
      <c r="E29" s="13">
        <f>IF('1. Fmto. Rúbrica'!F41="Excelente",100,IF('1. Fmto. Rúbrica'!F41="Regular",50,IF('1. Fmto. Rúbrica'!F41="Deficiente",0)))</f>
        <v>100</v>
      </c>
    </row>
    <row r="30" spans="1:5" ht="15.75" customHeight="1" x14ac:dyDescent="0.25">
      <c r="A30" s="189" t="s">
        <v>218</v>
      </c>
      <c r="B30" s="12" t="s">
        <v>13</v>
      </c>
      <c r="C30" s="12" t="s">
        <v>209</v>
      </c>
      <c r="D30" s="12" t="s">
        <v>15</v>
      </c>
      <c r="E30" s="13">
        <f>IF('1. Fmto. Rúbrica'!F43="Excelente",100,IF('1. Fmto. Rúbrica'!F43="Regular",50,IF('1. Fmto. Rúbrica'!F43="Deficiente",0)))</f>
        <v>100</v>
      </c>
    </row>
    <row r="31" spans="1:5" ht="15.75" customHeight="1" x14ac:dyDescent="0.25">
      <c r="A31" s="190"/>
      <c r="B31" s="12" t="s">
        <v>13</v>
      </c>
      <c r="C31" s="12" t="s">
        <v>209</v>
      </c>
      <c r="D31" s="12" t="s">
        <v>15</v>
      </c>
      <c r="E31" s="13">
        <f>IF('1. Fmto. Rúbrica'!F44="Excelente",100,IF('1. Fmto. Rúbrica'!F44="Regular",50,IF('1. Fmto. Rúbrica'!F44="Deficiente",0)))</f>
        <v>100</v>
      </c>
    </row>
    <row r="32" spans="1:5" x14ac:dyDescent="0.25">
      <c r="A32" s="190"/>
      <c r="B32" s="12" t="s">
        <v>13</v>
      </c>
      <c r="C32" s="12" t="s">
        <v>209</v>
      </c>
      <c r="D32" s="12" t="s">
        <v>15</v>
      </c>
      <c r="E32" s="13">
        <f>IF('1. Fmto. Rúbrica'!F45="Excelente",100,IF('1. Fmto. Rúbrica'!F45="Regular",50,IF('1. Fmto. Rúbrica'!F45="Deficiente",0)))</f>
        <v>100</v>
      </c>
    </row>
    <row r="33" spans="1:5" x14ac:dyDescent="0.25">
      <c r="A33" s="191"/>
      <c r="B33" s="12" t="s">
        <v>13</v>
      </c>
      <c r="C33" s="12" t="s">
        <v>209</v>
      </c>
      <c r="D33" s="12" t="s">
        <v>15</v>
      </c>
      <c r="E33" s="13">
        <f>IF('1. Fmto. Rúbrica'!F46="Excelente",100,IF('1. Fmto. Rúbrica'!F46="Regular",50,IF('1. Fmto. Rúbrica'!F46="Deficiente",0)))</f>
        <v>100</v>
      </c>
    </row>
    <row r="34" spans="1:5" x14ac:dyDescent="0.25">
      <c r="A34" s="189" t="s">
        <v>219</v>
      </c>
      <c r="B34" s="12" t="s">
        <v>13</v>
      </c>
      <c r="C34" s="12" t="s">
        <v>209</v>
      </c>
      <c r="D34" s="12" t="s">
        <v>15</v>
      </c>
      <c r="E34" s="13">
        <f>IF('1. Fmto. Rúbrica'!F48="Excelente",100,IF('1. Fmto. Rúbrica'!F48="Regular",50,IF('1. Fmto. Rúbrica'!F48="Deficiente",0)))</f>
        <v>100</v>
      </c>
    </row>
    <row r="35" spans="1:5" x14ac:dyDescent="0.25">
      <c r="A35" s="190"/>
      <c r="B35" s="12" t="s">
        <v>13</v>
      </c>
      <c r="C35" s="12" t="s">
        <v>209</v>
      </c>
      <c r="D35" s="12" t="s">
        <v>15</v>
      </c>
      <c r="E35" s="13">
        <f>IF('1. Fmto. Rúbrica'!F49="Excelente",100,IF('1. Fmto. Rúbrica'!F49="Regular",50,IF('1. Fmto. Rúbrica'!F49="Deficiente",0)))</f>
        <v>100</v>
      </c>
    </row>
    <row r="36" spans="1:5" x14ac:dyDescent="0.25">
      <c r="A36" s="190"/>
      <c r="B36" s="12" t="s">
        <v>13</v>
      </c>
      <c r="C36" s="12" t="s">
        <v>209</v>
      </c>
      <c r="D36" s="12" t="s">
        <v>15</v>
      </c>
      <c r="E36" s="13">
        <f>IF('1. Fmto. Rúbrica'!F50="Excelente",100,IF('1. Fmto. Rúbrica'!F50="Regular",50,IF('1. Fmto. Rúbrica'!F50="Deficiente",0)))</f>
        <v>100</v>
      </c>
    </row>
    <row r="37" spans="1:5" x14ac:dyDescent="0.25">
      <c r="A37" s="191"/>
      <c r="B37" s="12" t="s">
        <v>13</v>
      </c>
      <c r="C37" s="12" t="s">
        <v>209</v>
      </c>
      <c r="D37" s="12" t="s">
        <v>15</v>
      </c>
      <c r="E37" s="13">
        <f>IF('1. Fmto. Rúbrica'!F51="Excelente",100,IF('1. Fmto. Rúbrica'!F51="Regular",50,IF('1. Fmto. Rúbrica'!F51="Deficiente",0)))</f>
        <v>100</v>
      </c>
    </row>
    <row r="38" spans="1:5" x14ac:dyDescent="0.25">
      <c r="A38" s="14"/>
      <c r="B38" s="14"/>
      <c r="C38" s="14"/>
      <c r="D38" s="14"/>
    </row>
    <row r="39" spans="1:5" x14ac:dyDescent="0.25">
      <c r="A39" s="15" t="s">
        <v>220</v>
      </c>
      <c r="B39" s="16" t="s">
        <v>221</v>
      </c>
    </row>
    <row r="40" spans="1:5" x14ac:dyDescent="0.25">
      <c r="A40" s="13" t="s">
        <v>222</v>
      </c>
      <c r="B40" s="17" t="s">
        <v>223</v>
      </c>
    </row>
    <row r="41" spans="1:5" ht="15.75" thickBot="1" x14ac:dyDescent="0.3">
      <c r="A41" s="13" t="s">
        <v>224</v>
      </c>
      <c r="B41" s="17" t="s">
        <v>225</v>
      </c>
    </row>
    <row r="42" spans="1:5" ht="15.75" thickBot="1" x14ac:dyDescent="0.3">
      <c r="A42" s="13" t="s">
        <v>226</v>
      </c>
      <c r="B42" s="18" t="s">
        <v>227</v>
      </c>
      <c r="C42" s="46" t="s">
        <v>178</v>
      </c>
    </row>
    <row r="43" spans="1:5" x14ac:dyDescent="0.25">
      <c r="A43" s="13" t="s">
        <v>228</v>
      </c>
      <c r="B43" s="17" t="s">
        <v>229</v>
      </c>
    </row>
    <row r="44" spans="1:5" x14ac:dyDescent="0.25">
      <c r="A44" s="13" t="s">
        <v>230</v>
      </c>
      <c r="B44" s="17" t="s">
        <v>231</v>
      </c>
    </row>
    <row r="46" spans="1:5" x14ac:dyDescent="0.25">
      <c r="A46" s="187" t="s">
        <v>232</v>
      </c>
      <c r="B46" s="187"/>
    </row>
    <row r="47" spans="1:5" x14ac:dyDescent="0.25">
      <c r="A47" s="17" t="s">
        <v>233</v>
      </c>
      <c r="B47" s="17" t="s">
        <v>234</v>
      </c>
    </row>
    <row r="48" spans="1:5" x14ac:dyDescent="0.25">
      <c r="A48" s="17" t="s">
        <v>235</v>
      </c>
      <c r="B48" s="17" t="s">
        <v>236</v>
      </c>
    </row>
    <row r="50" spans="1:6" x14ac:dyDescent="0.25">
      <c r="A50" s="188" t="s">
        <v>237</v>
      </c>
      <c r="B50" s="188"/>
      <c r="C50" s="188"/>
    </row>
    <row r="51" spans="1:6" x14ac:dyDescent="0.25">
      <c r="A51" s="19" t="s">
        <v>238</v>
      </c>
      <c r="B51" s="20"/>
      <c r="C51" s="21"/>
    </row>
    <row r="52" spans="1:6" x14ac:dyDescent="0.25">
      <c r="A52" s="19" t="s">
        <v>159</v>
      </c>
      <c r="B52" s="20"/>
      <c r="C52" s="21"/>
    </row>
    <row r="53" spans="1:6" x14ac:dyDescent="0.25">
      <c r="A53" s="19" t="s">
        <v>239</v>
      </c>
      <c r="B53" s="20"/>
      <c r="C53" s="21"/>
    </row>
    <row r="55" spans="1:6" x14ac:dyDescent="0.25">
      <c r="A55" s="47" t="s">
        <v>240</v>
      </c>
      <c r="B55" s="47" t="s">
        <v>241</v>
      </c>
      <c r="C55" s="47" t="s">
        <v>242</v>
      </c>
      <c r="D55" s="48" t="s">
        <v>243</v>
      </c>
      <c r="E55" s="49" t="s">
        <v>244</v>
      </c>
      <c r="F55" s="47" t="s">
        <v>245</v>
      </c>
    </row>
    <row r="56" spans="1:6" ht="47.25" x14ac:dyDescent="0.25">
      <c r="A56" s="50" t="s">
        <v>246</v>
      </c>
      <c r="B56" s="50" t="s">
        <v>247</v>
      </c>
      <c r="C56" s="50" t="s">
        <v>248</v>
      </c>
      <c r="D56" s="50" t="s">
        <v>186</v>
      </c>
      <c r="E56" s="50" t="s">
        <v>249</v>
      </c>
      <c r="F56" s="51" t="s">
        <v>250</v>
      </c>
    </row>
    <row r="57" spans="1:6" ht="60" x14ac:dyDescent="0.25">
      <c r="A57" s="50" t="s">
        <v>251</v>
      </c>
      <c r="B57" s="50" t="s">
        <v>252</v>
      </c>
      <c r="C57" s="50" t="s">
        <v>253</v>
      </c>
      <c r="D57" s="50" t="s">
        <v>254</v>
      </c>
      <c r="E57" s="50" t="s">
        <v>195</v>
      </c>
      <c r="F57" s="52"/>
    </row>
    <row r="58" spans="1:6" ht="30" x14ac:dyDescent="0.25">
      <c r="A58" s="50" t="s">
        <v>255</v>
      </c>
      <c r="B58" s="50" t="s">
        <v>256</v>
      </c>
      <c r="C58" s="50" t="s">
        <v>257</v>
      </c>
      <c r="D58" s="50"/>
      <c r="E58" s="53" t="s">
        <v>258</v>
      </c>
      <c r="F58" s="52"/>
    </row>
    <row r="59" spans="1:6" ht="30" x14ac:dyDescent="0.25">
      <c r="A59" s="50" t="s">
        <v>259</v>
      </c>
      <c r="B59" s="50" t="s">
        <v>260</v>
      </c>
      <c r="C59" s="54" t="s">
        <v>261</v>
      </c>
      <c r="D59" s="50"/>
      <c r="E59" s="52"/>
      <c r="F59" s="52"/>
    </row>
    <row r="60" spans="1:6" x14ac:dyDescent="0.25">
      <c r="A60" s="50" t="s">
        <v>262</v>
      </c>
      <c r="B60" s="50" t="s">
        <v>263</v>
      </c>
      <c r="C60" s="50"/>
      <c r="D60" s="50"/>
      <c r="E60" s="52"/>
      <c r="F60" s="52"/>
    </row>
    <row r="61" spans="1:6" x14ac:dyDescent="0.25">
      <c r="A61" s="52"/>
      <c r="B61" s="50" t="s">
        <v>264</v>
      </c>
      <c r="C61" s="50"/>
      <c r="D61" s="50"/>
      <c r="E61" s="52"/>
      <c r="F61" s="52"/>
    </row>
    <row r="63" spans="1:6" ht="30" x14ac:dyDescent="0.25">
      <c r="A63" s="55" t="s">
        <v>247</v>
      </c>
      <c r="B63" s="55" t="s">
        <v>252</v>
      </c>
      <c r="C63" s="55" t="s">
        <v>256</v>
      </c>
      <c r="D63" s="55" t="s">
        <v>260</v>
      </c>
      <c r="E63" s="55" t="s">
        <v>263</v>
      </c>
      <c r="F63" s="55" t="s">
        <v>264</v>
      </c>
    </row>
    <row r="64" spans="1:6" ht="45" x14ac:dyDescent="0.25">
      <c r="A64" s="56" t="s">
        <v>265</v>
      </c>
      <c r="B64" s="56" t="s">
        <v>266</v>
      </c>
      <c r="C64" s="56" t="s">
        <v>267</v>
      </c>
      <c r="D64" s="56" t="s">
        <v>268</v>
      </c>
      <c r="E64" s="56" t="s">
        <v>269</v>
      </c>
      <c r="F64" s="56" t="s">
        <v>270</v>
      </c>
    </row>
    <row r="65" spans="1:6" x14ac:dyDescent="0.25">
      <c r="A65" s="56" t="s">
        <v>271</v>
      </c>
      <c r="B65" s="13"/>
      <c r="C65" s="13"/>
      <c r="D65" s="13"/>
      <c r="E65" s="56" t="s">
        <v>272</v>
      </c>
      <c r="F65" s="13"/>
    </row>
    <row r="66" spans="1:6" ht="45" x14ac:dyDescent="0.25">
      <c r="A66" s="56" t="s">
        <v>273</v>
      </c>
      <c r="B66" s="13"/>
      <c r="C66" s="13"/>
      <c r="D66" s="13"/>
      <c r="E66" s="56" t="s">
        <v>274</v>
      </c>
      <c r="F66" s="13"/>
    </row>
    <row r="67" spans="1:6" ht="45" x14ac:dyDescent="0.25">
      <c r="A67" s="56" t="s">
        <v>275</v>
      </c>
      <c r="B67" s="13"/>
      <c r="C67" s="13"/>
      <c r="D67" s="13"/>
      <c r="E67" s="13"/>
      <c r="F67" s="13"/>
    </row>
    <row r="68" spans="1:6" ht="45" x14ac:dyDescent="0.25">
      <c r="A68" s="56" t="s">
        <v>276</v>
      </c>
      <c r="B68" s="13"/>
      <c r="C68" s="13"/>
      <c r="D68" s="13"/>
      <c r="E68" s="13"/>
      <c r="F68" s="13"/>
    </row>
    <row r="70" spans="1:6" ht="30" x14ac:dyDescent="0.25">
      <c r="A70" s="57" t="s">
        <v>248</v>
      </c>
      <c r="B70" s="57" t="s">
        <v>253</v>
      </c>
      <c r="C70" s="57" t="s">
        <v>257</v>
      </c>
      <c r="D70" s="57" t="s">
        <v>261</v>
      </c>
    </row>
    <row r="71" spans="1:6" ht="30" x14ac:dyDescent="0.25">
      <c r="A71" s="56" t="s">
        <v>277</v>
      </c>
      <c r="B71" s="56" t="s">
        <v>278</v>
      </c>
      <c r="C71" s="56" t="s">
        <v>279</v>
      </c>
      <c r="D71" s="56" t="s">
        <v>280</v>
      </c>
    </row>
    <row r="72" spans="1:6" ht="30" x14ac:dyDescent="0.25">
      <c r="A72" s="56" t="s">
        <v>281</v>
      </c>
      <c r="B72" s="56" t="s">
        <v>282</v>
      </c>
      <c r="C72" s="13"/>
      <c r="D72" s="13"/>
    </row>
    <row r="73" spans="1:6" ht="30" x14ac:dyDescent="0.25">
      <c r="A73" s="56" t="s">
        <v>283</v>
      </c>
      <c r="B73" s="58"/>
      <c r="C73" s="13"/>
      <c r="D73" s="13"/>
    </row>
    <row r="75" spans="1:6" ht="30" x14ac:dyDescent="0.25">
      <c r="A75" s="59" t="s">
        <v>186</v>
      </c>
      <c r="B75" s="59" t="s">
        <v>254</v>
      </c>
    </row>
    <row r="76" spans="1:6" ht="30" x14ac:dyDescent="0.25">
      <c r="A76" s="56" t="s">
        <v>284</v>
      </c>
      <c r="B76" s="56" t="s">
        <v>285</v>
      </c>
    </row>
    <row r="77" spans="1:6" ht="30" x14ac:dyDescent="0.25">
      <c r="A77" s="56" t="s">
        <v>286</v>
      </c>
      <c r="B77" s="56" t="s">
        <v>286</v>
      </c>
    </row>
    <row r="78" spans="1:6" x14ac:dyDescent="0.25">
      <c r="A78" s="56" t="s">
        <v>287</v>
      </c>
      <c r="B78" s="58"/>
    </row>
    <row r="80" spans="1:6" x14ac:dyDescent="0.25">
      <c r="A80" s="60" t="s">
        <v>249</v>
      </c>
      <c r="B80" s="60" t="s">
        <v>195</v>
      </c>
      <c r="C80" s="61" t="s">
        <v>258</v>
      </c>
    </row>
    <row r="81" spans="1:3" ht="45" x14ac:dyDescent="0.25">
      <c r="A81" s="56" t="s">
        <v>288</v>
      </c>
      <c r="B81" s="56" t="s">
        <v>289</v>
      </c>
      <c r="C81" s="56" t="s">
        <v>290</v>
      </c>
    </row>
    <row r="82" spans="1:3" x14ac:dyDescent="0.25">
      <c r="A82" s="56" t="s">
        <v>291</v>
      </c>
      <c r="B82" s="56" t="s">
        <v>292</v>
      </c>
      <c r="C82" s="58"/>
    </row>
    <row r="83" spans="1:3" ht="30" x14ac:dyDescent="0.25">
      <c r="A83" s="56" t="s">
        <v>293</v>
      </c>
      <c r="B83" s="58"/>
      <c r="C83" s="58"/>
    </row>
    <row r="85" spans="1:3" ht="47.25" x14ac:dyDescent="0.25">
      <c r="A85" s="62" t="s">
        <v>250</v>
      </c>
    </row>
    <row r="86" spans="1:3" ht="45" x14ac:dyDescent="0.25">
      <c r="A86" s="63" t="s">
        <v>294</v>
      </c>
    </row>
    <row r="87" spans="1:3" ht="60" x14ac:dyDescent="0.25">
      <c r="A87" s="63" t="s">
        <v>295</v>
      </c>
    </row>
  </sheetData>
  <mergeCells count="12">
    <mergeCell ref="A2:A4"/>
    <mergeCell ref="A5:A7"/>
    <mergeCell ref="B1:D1"/>
    <mergeCell ref="A46:B46"/>
    <mergeCell ref="A50:C50"/>
    <mergeCell ref="A8:A12"/>
    <mergeCell ref="A13:A15"/>
    <mergeCell ref="A16:A18"/>
    <mergeCell ref="A19:A21"/>
    <mergeCell ref="A22:A27"/>
    <mergeCell ref="A30:A33"/>
    <mergeCell ref="A34:A3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f90fdb8-ac2c-4829-8cc9-3e7f45485e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D7F0166A849E349A0D25BFDC2142DCE" ma:contentTypeVersion="15" ma:contentTypeDescription="Crear nuevo documento." ma:contentTypeScope="" ma:versionID="126df0d7316b2d7bef022f89fd1f2a28">
  <xsd:schema xmlns:xsd="http://www.w3.org/2001/XMLSchema" xmlns:xs="http://www.w3.org/2001/XMLSchema" xmlns:p="http://schemas.microsoft.com/office/2006/metadata/properties" xmlns:ns3="2f90fdb8-ac2c-4829-8cc9-3e7f45485e5a" xmlns:ns4="882c9746-e7b5-4599-8a21-45cf27c70588" targetNamespace="http://schemas.microsoft.com/office/2006/metadata/properties" ma:root="true" ma:fieldsID="fa5ab03e00c634226373839e6e3a8474" ns3:_="" ns4:_="">
    <xsd:import namespace="2f90fdb8-ac2c-4829-8cc9-3e7f45485e5a"/>
    <xsd:import namespace="882c9746-e7b5-4599-8a21-45cf27c70588"/>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4:SharedWithUsers" minOccurs="0"/>
                <xsd:element ref="ns4:SharedWithDetails" minOccurs="0"/>
                <xsd:element ref="ns4:SharingHintHash"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90fdb8-ac2c-4829-8cc9-3e7f45485e5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2c9746-e7b5-4599-8a21-45cf27c70588"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89A45D-08B9-4FB6-B70F-8510EBD04E9B}">
  <ds:schemaRef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terms/"/>
    <ds:schemaRef ds:uri="2f90fdb8-ac2c-4829-8cc9-3e7f45485e5a"/>
    <ds:schemaRef ds:uri="http://www.w3.org/XML/1998/namespace"/>
    <ds:schemaRef ds:uri="882c9746-e7b5-4599-8a21-45cf27c7058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A716110-938C-4EE5-80DB-DAA555CAF0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90fdb8-ac2c-4829-8cc9-3e7f45485e5a"/>
    <ds:schemaRef ds:uri="882c9746-e7b5-4599-8a21-45cf27c705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CE471B-C018-43DF-A414-9D276A1DA2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20</vt:i4>
      </vt:variant>
    </vt:vector>
  </HeadingPairs>
  <TitlesOfParts>
    <vt:vector size="25" baseType="lpstr">
      <vt:lpstr>Manual del usuario</vt:lpstr>
      <vt:lpstr>1. Fmto. Rúbrica</vt:lpstr>
      <vt:lpstr>2. Fmto. Evaluación</vt:lpstr>
      <vt:lpstr>DATOS </vt:lpstr>
      <vt:lpstr>Control de cambios</vt:lpstr>
      <vt:lpstr>Administración_Financiera_y_de_Sistemas</vt:lpstr>
      <vt:lpstr>Contaduría_Pública</vt:lpstr>
      <vt:lpstr>Derecho</vt:lpstr>
      <vt:lpstr>Especialización_en_Agronegocios</vt:lpstr>
      <vt:lpstr>Especialización_en_Bienestar_Animal_y_Etología</vt:lpstr>
      <vt:lpstr>Especialización_Legislación_Rural_y_Ordenamiento_Territorial</vt:lpstr>
      <vt:lpstr>Especialización_SGI</vt:lpstr>
      <vt:lpstr>Especialización_SIHGA</vt:lpstr>
      <vt:lpstr>Facultad_Ciencias_Económicas_Administrativas_y_Contables</vt:lpstr>
      <vt:lpstr>Facultad_de_Ciencias_Agrarias</vt:lpstr>
      <vt:lpstr>Facultad_de_Ciencias_Jurídicas_y_Humanidades</vt:lpstr>
      <vt:lpstr>Facultad_de_Educación</vt:lpstr>
      <vt:lpstr>Facultad_de_Ingeniería</vt:lpstr>
      <vt:lpstr>Ingeniería_Agroindustrial</vt:lpstr>
      <vt:lpstr>Ingeniería_de_Alimentos</vt:lpstr>
      <vt:lpstr>Ingeniería_Industrial</vt:lpstr>
      <vt:lpstr>Ingeniería_Mecatrónica</vt:lpstr>
      <vt:lpstr>Línea_en_Ciencias_Naturales_y_Educación_Ambiental</vt:lpstr>
      <vt:lpstr>Medicina_Veterinaria</vt:lpstr>
      <vt:lpstr>Zootecnia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DTC-ING ALIMENTOS:Angela Maria Farias Campones</dc:creator>
  <cp:keywords/>
  <dc:description/>
  <cp:lastModifiedBy>JEFE DEL SISTEMA INTEGRADO DE GESTION:MARTHA LILIANA O</cp:lastModifiedBy>
  <cp:revision/>
  <dcterms:created xsi:type="dcterms:W3CDTF">2019-02-13T15:37:41Z</dcterms:created>
  <dcterms:modified xsi:type="dcterms:W3CDTF">2025-11-05T13:21:30Z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0x010100CD7F0166A849E349A0D25BFDC2142DCE</vt:lpwstr>
  </property>
</Properties>
</file>